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ota_Files\研究・社会連携課\OUSフォーラム\OUSフォーラム2022\申し込みフォーム\"/>
    </mc:Choice>
  </mc:AlternateContent>
  <bookViews>
    <workbookView xWindow="0" yWindow="0" windowWidth="16350" windowHeight="9975" tabRatio="710"/>
  </bookViews>
  <sheets>
    <sheet name="入力フォーム" sheetId="1" r:id="rId1"/>
    <sheet name="申込書確認（例）" sheetId="5" r:id="rId2"/>
    <sheet name="申込書確認 (1)" sheetId="8" r:id="rId3"/>
    <sheet name="申込書確認 (2)" sheetId="9" state="hidden" r:id="rId4"/>
    <sheet name="申込書確認 (3)" sheetId="10" state="hidden" r:id="rId5"/>
    <sheet name="Sheet2" sheetId="6" r:id="rId6"/>
  </sheets>
  <definedNames>
    <definedName name="_xlnm._FilterDatabase" localSheetId="0" hidden="1">入力フォーム!$A$3:$BB$8</definedName>
    <definedName name="_xlnm.Print_Area" localSheetId="2">'申込書確認 (1)'!$A$1:$H$34</definedName>
    <definedName name="_xlnm.Print_Area" localSheetId="3">'申込書確認 (2)'!$A$1:$H$34</definedName>
    <definedName name="_xlnm.Print_Area" localSheetId="4">'申込書確認 (3)'!$A$1:$H$34</definedName>
    <definedName name="_xlnm.Print_Area" localSheetId="1">'申込書確認（例）'!$A$1:$H$34</definedName>
    <definedName name="_xlnm.Print_Area" localSheetId="0">入力フォーム!$A$1:$BC$6</definedName>
    <definedName name="Z_DE77359B_E8DD_433F_856F_5D2581074AAB_.wvu.Cols" localSheetId="0" hidden="1">入力フォーム!#REF!,入力フォーム!#REF!,入力フォーム!#REF!,入力フォーム!#REF!,入力フォーム!#REF!,入力フォーム!#REF!,入力フォーム!#REF!,入力フォーム!#REF!,入力フォーム!#REF!,入力フォーム!#REF!,入力フォーム!#REF!,入力フォーム!#REF!</definedName>
    <definedName name="Z_DE77359B_E8DD_433F_856F_5D2581074AAB_.wvu.FilterData" localSheetId="0" hidden="1">入力フォーム!$A$3:$BB$8</definedName>
    <definedName name="Z_DE77359B_E8DD_433F_856F_5D2581074AAB_.wvu.PrintArea" localSheetId="0" hidden="1">入力フォーム!$K$3:$BB$8</definedName>
    <definedName name="Z_DE77359B_E8DD_433F_856F_5D2581074AAB_.wvu.PrintTitles" localSheetId="0" hidden="1">入力フォーム!$3:$3</definedName>
    <definedName name="グローバル教育センター">Sheet2!$J$3</definedName>
    <definedName name="その他">Sheet2!$L$2:$L$3</definedName>
    <definedName name="学科">Sheet2!$A$2:$J$12</definedName>
    <definedName name="学生支援機構">Sheet2!$J$2:$J$3</definedName>
    <definedName name="学部">Sheet2!$A$1:$J$1</definedName>
    <definedName name="学部等">Sheet2!$A$1:$M$1</definedName>
    <definedName name="教育学部">Sheet2!$F$2:$F$3</definedName>
    <definedName name="教育推進機構">Sheet2!$I$2:$I$6</definedName>
    <definedName name="経営学部">Sheet2!$G$2:$G$2</definedName>
    <definedName name="研究・社会連携機構">Sheet2!$K$2:$K$10</definedName>
    <definedName name="工学部">Sheet2!$B$2:$B$7</definedName>
    <definedName name="獣医学部">Sheet2!$H$2:$H$3</definedName>
    <definedName name="情報理工学部">Sheet2!$C$2</definedName>
    <definedName name="生物地球学部">Sheet2!$E$2:$E$2</definedName>
    <definedName name="生命科学部">Sheet2!$D$2</definedName>
    <definedName name="総合情報学部">Sheet2!$C$2:$C$2</definedName>
    <definedName name="附属施設等">Sheet2!$I$2:$I$12</definedName>
    <definedName name="理学部">Sheet2!$A$2:$A$7</definedName>
  </definedNames>
  <calcPr calcId="162913"/>
  <customWorkbookViews>
    <customWorkbookView name="hayashi-sa - 個人用ビュー" guid="{DE77359B-E8DD-433F-856F-5D2581074AAB}" mergeInterval="0" personalView="1" maximized="1" windowWidth="1916" windowHeight="850" activeSheetId="1" showComments="commIndAndComment"/>
  </customWorkbookViews>
</workbook>
</file>

<file path=xl/calcChain.xml><?xml version="1.0" encoding="utf-8"?>
<calcChain xmlns="http://schemas.openxmlformats.org/spreadsheetml/2006/main">
  <c r="C33" i="8" l="1"/>
  <c r="C33" i="5"/>
  <c r="C30" i="5"/>
  <c r="C30" i="8"/>
  <c r="C6" i="5" l="1"/>
  <c r="C12" i="5" l="1"/>
  <c r="C10" i="5"/>
  <c r="C11" i="5"/>
  <c r="C32" i="8" l="1"/>
  <c r="C6" i="8"/>
  <c r="C6" i="10"/>
  <c r="H32" i="10"/>
  <c r="G32" i="10"/>
  <c r="F32" i="10"/>
  <c r="E32" i="10"/>
  <c r="D32" i="10"/>
  <c r="C32" i="10"/>
  <c r="H31" i="10"/>
  <c r="G31" i="10"/>
  <c r="F31" i="10"/>
  <c r="E31" i="10"/>
  <c r="D31" i="10"/>
  <c r="C31" i="10"/>
  <c r="H30" i="10"/>
  <c r="G30" i="10"/>
  <c r="F30" i="10"/>
  <c r="E30" i="10"/>
  <c r="D30" i="10"/>
  <c r="C30" i="10"/>
  <c r="D29" i="10"/>
  <c r="H28" i="10"/>
  <c r="G28" i="10"/>
  <c r="E28" i="10"/>
  <c r="D28" i="10"/>
  <c r="C28" i="10"/>
  <c r="H27" i="10"/>
  <c r="G27" i="10"/>
  <c r="E27" i="10"/>
  <c r="D27" i="10"/>
  <c r="H26" i="10"/>
  <c r="G26" i="10"/>
  <c r="E26" i="10"/>
  <c r="D26" i="10"/>
  <c r="C26" i="10"/>
  <c r="H25" i="10"/>
  <c r="G25" i="10"/>
  <c r="E25" i="10"/>
  <c r="D25" i="10"/>
  <c r="H24" i="10"/>
  <c r="G24" i="10"/>
  <c r="E24" i="10"/>
  <c r="D24" i="10"/>
  <c r="C24" i="10"/>
  <c r="H23" i="10"/>
  <c r="G23" i="10"/>
  <c r="E23" i="10"/>
  <c r="D23" i="10"/>
  <c r="H22" i="10"/>
  <c r="G22" i="10"/>
  <c r="E22" i="10"/>
  <c r="D22" i="10"/>
  <c r="C22" i="10"/>
  <c r="H21" i="10"/>
  <c r="G21" i="10"/>
  <c r="E21" i="10"/>
  <c r="D21" i="10"/>
  <c r="H20" i="10"/>
  <c r="G20" i="10"/>
  <c r="E20" i="10"/>
  <c r="D20" i="10"/>
  <c r="C20" i="10"/>
  <c r="H19" i="10"/>
  <c r="G19" i="10"/>
  <c r="E19" i="10"/>
  <c r="D19" i="10"/>
  <c r="H18" i="10"/>
  <c r="G18" i="10"/>
  <c r="E18" i="10"/>
  <c r="D18" i="10"/>
  <c r="C18" i="10"/>
  <c r="H17" i="10"/>
  <c r="G17" i="10"/>
  <c r="E17" i="10"/>
  <c r="D17" i="10"/>
  <c r="E16" i="10"/>
  <c r="D16" i="10"/>
  <c r="E15" i="10"/>
  <c r="D15" i="10"/>
  <c r="F14" i="10"/>
  <c r="C14" i="10"/>
  <c r="C12" i="10"/>
  <c r="C11" i="10"/>
  <c r="C10" i="10"/>
  <c r="C9" i="10"/>
  <c r="C8" i="10"/>
  <c r="H32" i="9"/>
  <c r="G32" i="9"/>
  <c r="F32" i="9"/>
  <c r="E32" i="9"/>
  <c r="D32" i="9"/>
  <c r="C32" i="9"/>
  <c r="H31" i="9"/>
  <c r="G31" i="9"/>
  <c r="F31" i="9"/>
  <c r="E31" i="9"/>
  <c r="D31" i="9"/>
  <c r="C31" i="9"/>
  <c r="H30" i="9"/>
  <c r="G30" i="9"/>
  <c r="F30" i="9"/>
  <c r="E30" i="9"/>
  <c r="D30" i="9"/>
  <c r="C30" i="9"/>
  <c r="D29" i="9"/>
  <c r="H28" i="9"/>
  <c r="G28" i="9"/>
  <c r="E28" i="9"/>
  <c r="D28" i="9"/>
  <c r="C28" i="9"/>
  <c r="H27" i="9"/>
  <c r="G27" i="9"/>
  <c r="E27" i="9"/>
  <c r="D27" i="9"/>
  <c r="H26" i="9"/>
  <c r="G26" i="9"/>
  <c r="E26" i="9"/>
  <c r="D26" i="9"/>
  <c r="C26" i="9"/>
  <c r="H25" i="9"/>
  <c r="G25" i="9"/>
  <c r="E25" i="9"/>
  <c r="D25" i="9"/>
  <c r="H24" i="9"/>
  <c r="G24" i="9"/>
  <c r="E24" i="9"/>
  <c r="D24" i="9"/>
  <c r="C24" i="9"/>
  <c r="H23" i="9"/>
  <c r="G23" i="9"/>
  <c r="E23" i="9"/>
  <c r="D23" i="9"/>
  <c r="H22" i="9"/>
  <c r="G22" i="9"/>
  <c r="E22" i="9"/>
  <c r="D22" i="9"/>
  <c r="C22" i="9"/>
  <c r="H21" i="9"/>
  <c r="G21" i="9"/>
  <c r="E21" i="9"/>
  <c r="D21" i="9"/>
  <c r="H20" i="9"/>
  <c r="G20" i="9"/>
  <c r="E20" i="9"/>
  <c r="D20" i="9"/>
  <c r="C20" i="9"/>
  <c r="H19" i="9"/>
  <c r="G19" i="9"/>
  <c r="E19" i="9"/>
  <c r="D19" i="9"/>
  <c r="H18" i="9"/>
  <c r="G18" i="9"/>
  <c r="E18" i="9"/>
  <c r="D18" i="9"/>
  <c r="C18" i="9"/>
  <c r="H17" i="9"/>
  <c r="G17" i="9"/>
  <c r="E17" i="9"/>
  <c r="D17" i="9"/>
  <c r="E16" i="9"/>
  <c r="D16" i="9"/>
  <c r="E15" i="9"/>
  <c r="D15" i="9"/>
  <c r="F14" i="9"/>
  <c r="C14" i="9"/>
  <c r="C12" i="9"/>
  <c r="C11" i="9"/>
  <c r="C10" i="9"/>
  <c r="C9" i="9"/>
  <c r="C8" i="9"/>
  <c r="C6" i="9"/>
  <c r="H32" i="8"/>
  <c r="G32" i="8"/>
  <c r="F32" i="8"/>
  <c r="E32" i="8"/>
  <c r="D32" i="8"/>
  <c r="H31" i="8"/>
  <c r="G31" i="8"/>
  <c r="F31" i="8"/>
  <c r="E31" i="8"/>
  <c r="D31" i="8"/>
  <c r="C31" i="8"/>
  <c r="H30" i="8"/>
  <c r="G30" i="8"/>
  <c r="F30" i="8"/>
  <c r="E30" i="8"/>
  <c r="D30" i="8"/>
  <c r="D29" i="8"/>
  <c r="H28" i="8"/>
  <c r="G28" i="8"/>
  <c r="E28" i="8"/>
  <c r="D28" i="8"/>
  <c r="C28" i="8"/>
  <c r="H27" i="8"/>
  <c r="G27" i="8"/>
  <c r="E27" i="8"/>
  <c r="D27" i="8"/>
  <c r="H26" i="8"/>
  <c r="G26" i="8"/>
  <c r="E26" i="8"/>
  <c r="D26" i="8"/>
  <c r="C26" i="8"/>
  <c r="H25" i="8"/>
  <c r="G25" i="8"/>
  <c r="E25" i="8"/>
  <c r="D25" i="8"/>
  <c r="H24" i="8"/>
  <c r="G24" i="8"/>
  <c r="E24" i="8"/>
  <c r="D24" i="8"/>
  <c r="C24" i="8"/>
  <c r="H23" i="8"/>
  <c r="G23" i="8"/>
  <c r="E23" i="8"/>
  <c r="D23" i="8"/>
  <c r="H22" i="8"/>
  <c r="G22" i="8"/>
  <c r="E22" i="8"/>
  <c r="D22" i="8"/>
  <c r="C22" i="8"/>
  <c r="H21" i="8"/>
  <c r="G21" i="8"/>
  <c r="E21" i="8"/>
  <c r="D21" i="8"/>
  <c r="H20" i="8"/>
  <c r="G20" i="8"/>
  <c r="E20" i="8"/>
  <c r="D20" i="8"/>
  <c r="C20" i="8"/>
  <c r="H19" i="8"/>
  <c r="G19" i="8"/>
  <c r="E19" i="8"/>
  <c r="D19" i="8"/>
  <c r="H18" i="8"/>
  <c r="G18" i="8"/>
  <c r="E18" i="8"/>
  <c r="D18" i="8"/>
  <c r="C18" i="8"/>
  <c r="H17" i="8"/>
  <c r="G17" i="8"/>
  <c r="E17" i="8"/>
  <c r="D17" i="8"/>
  <c r="E16" i="8"/>
  <c r="D16" i="8"/>
  <c r="E15" i="8"/>
  <c r="D15" i="8"/>
  <c r="F14" i="8"/>
  <c r="C14" i="8"/>
  <c r="C12" i="8"/>
  <c r="C11" i="8"/>
  <c r="C10" i="8"/>
  <c r="C9" i="8"/>
  <c r="C8" i="8"/>
  <c r="C32" i="5"/>
  <c r="C31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D30" i="5"/>
  <c r="D29" i="5"/>
  <c r="G27" i="5"/>
  <c r="E27" i="5"/>
  <c r="D27" i="5"/>
  <c r="E28" i="5"/>
  <c r="D28" i="5"/>
  <c r="C28" i="5"/>
  <c r="H26" i="5"/>
  <c r="G26" i="5"/>
  <c r="E26" i="5"/>
  <c r="D26" i="5"/>
  <c r="C26" i="5"/>
  <c r="H25" i="5"/>
  <c r="G25" i="5"/>
  <c r="E25" i="5"/>
  <c r="D25" i="5"/>
  <c r="G23" i="5"/>
  <c r="E23" i="5"/>
  <c r="D23" i="5"/>
  <c r="E24" i="5"/>
  <c r="D24" i="5"/>
  <c r="C24" i="5"/>
  <c r="G21" i="5"/>
  <c r="E21" i="5"/>
  <c r="D21" i="5"/>
  <c r="E22" i="5"/>
  <c r="D22" i="5"/>
  <c r="C22" i="5"/>
  <c r="G19" i="5"/>
  <c r="H19" i="5"/>
  <c r="G20" i="5"/>
  <c r="H20" i="5"/>
  <c r="H21" i="5"/>
  <c r="G22" i="5"/>
  <c r="H22" i="5"/>
  <c r="H23" i="5"/>
  <c r="G24" i="5"/>
  <c r="H24" i="5"/>
  <c r="H27" i="5"/>
  <c r="G28" i="5"/>
  <c r="H28" i="5"/>
  <c r="E19" i="5"/>
  <c r="D19" i="5"/>
  <c r="E20" i="5"/>
  <c r="D20" i="5"/>
  <c r="C20" i="5"/>
  <c r="G17" i="5"/>
  <c r="E17" i="5"/>
  <c r="D17" i="5"/>
  <c r="E18" i="5"/>
  <c r="D18" i="5"/>
  <c r="C18" i="5"/>
  <c r="H18" i="5"/>
  <c r="G18" i="5"/>
  <c r="H17" i="5"/>
  <c r="D16" i="5"/>
  <c r="D15" i="5"/>
  <c r="E15" i="5"/>
  <c r="E16" i="5"/>
  <c r="F14" i="5"/>
  <c r="C14" i="5"/>
  <c r="C9" i="5"/>
  <c r="C8" i="5"/>
</calcChain>
</file>

<file path=xl/sharedStrings.xml><?xml version="1.0" encoding="utf-8"?>
<sst xmlns="http://schemas.openxmlformats.org/spreadsheetml/2006/main" count="391" uniqueCount="149">
  <si>
    <t>所属</t>
    <rPh sb="0" eb="2">
      <t>ショゾク</t>
    </rPh>
    <phoneticPr fontId="1"/>
  </si>
  <si>
    <t>学科</t>
    <rPh sb="0" eb="2">
      <t>ガッカ</t>
    </rPh>
    <phoneticPr fontId="1"/>
  </si>
  <si>
    <t>動物学科</t>
    <rPh sb="0" eb="2">
      <t>ドウブツ</t>
    </rPh>
    <rPh sb="2" eb="4">
      <t>ガッカ</t>
    </rPh>
    <phoneticPr fontId="1"/>
  </si>
  <si>
    <t>機械システム工学科</t>
    <rPh sb="0" eb="2">
      <t>キカイ</t>
    </rPh>
    <rPh sb="6" eb="9">
      <t>コウガッカ</t>
    </rPh>
    <phoneticPr fontId="1"/>
  </si>
  <si>
    <t>電気電子システム学科</t>
    <rPh sb="0" eb="2">
      <t>デンキ</t>
    </rPh>
    <rPh sb="2" eb="4">
      <t>デンシ</t>
    </rPh>
    <rPh sb="8" eb="10">
      <t>ガッカ</t>
    </rPh>
    <phoneticPr fontId="1"/>
  </si>
  <si>
    <t>情報工学科</t>
    <rPh sb="0" eb="2">
      <t>ジョウホウ</t>
    </rPh>
    <rPh sb="2" eb="5">
      <t>コウガッカ</t>
    </rPh>
    <phoneticPr fontId="1"/>
  </si>
  <si>
    <t>建築学科</t>
    <rPh sb="0" eb="2">
      <t>ケンチク</t>
    </rPh>
    <rPh sb="2" eb="4">
      <t>ガッカ</t>
    </rPh>
    <phoneticPr fontId="1"/>
  </si>
  <si>
    <t>生物地球学科</t>
    <rPh sb="0" eb="2">
      <t>セイブツ</t>
    </rPh>
    <rPh sb="2" eb="4">
      <t>チキュウ</t>
    </rPh>
    <rPh sb="4" eb="6">
      <t>ガッカ</t>
    </rPh>
    <phoneticPr fontId="1"/>
  </si>
  <si>
    <t>理学部</t>
    <rPh sb="0" eb="3">
      <t>リガクブ</t>
    </rPh>
    <phoneticPr fontId="1"/>
  </si>
  <si>
    <t>応用数学科</t>
    <rPh sb="0" eb="2">
      <t>オウヨウ</t>
    </rPh>
    <rPh sb="2" eb="4">
      <t>スウガク</t>
    </rPh>
    <rPh sb="4" eb="5">
      <t>カ</t>
    </rPh>
    <phoneticPr fontId="1"/>
  </si>
  <si>
    <t>基礎理学科</t>
    <rPh sb="0" eb="2">
      <t>キソ</t>
    </rPh>
    <rPh sb="2" eb="3">
      <t>リ</t>
    </rPh>
    <rPh sb="3" eb="5">
      <t>ガッカ</t>
    </rPh>
    <phoneticPr fontId="1"/>
  </si>
  <si>
    <t>臨床生命科学科</t>
    <rPh sb="0" eb="2">
      <t>リンショウ</t>
    </rPh>
    <rPh sb="2" eb="4">
      <t>セイメイ</t>
    </rPh>
    <rPh sb="4" eb="6">
      <t>カガク</t>
    </rPh>
    <rPh sb="6" eb="7">
      <t>カ</t>
    </rPh>
    <phoneticPr fontId="1"/>
  </si>
  <si>
    <t>工学部</t>
    <rPh sb="0" eb="3">
      <t>コウガクブ</t>
    </rPh>
    <phoneticPr fontId="1"/>
  </si>
  <si>
    <t>生物地球学部</t>
    <rPh sb="0" eb="2">
      <t>セイブツ</t>
    </rPh>
    <rPh sb="2" eb="4">
      <t>チキュウ</t>
    </rPh>
    <rPh sb="4" eb="6">
      <t>ガクブ</t>
    </rPh>
    <phoneticPr fontId="1"/>
  </si>
  <si>
    <t>生命医療工学科</t>
    <rPh sb="0" eb="2">
      <t>セイメイ</t>
    </rPh>
    <rPh sb="2" eb="4">
      <t>イリョウ</t>
    </rPh>
    <rPh sb="4" eb="7">
      <t>コウガッカ</t>
    </rPh>
    <phoneticPr fontId="1"/>
  </si>
  <si>
    <t>教育学部</t>
    <rPh sb="0" eb="2">
      <t>キョウイク</t>
    </rPh>
    <rPh sb="2" eb="4">
      <t>ガクブ</t>
    </rPh>
    <phoneticPr fontId="1"/>
  </si>
  <si>
    <t>初等教育学科</t>
    <rPh sb="0" eb="2">
      <t>ショトウ</t>
    </rPh>
    <rPh sb="2" eb="4">
      <t>キョウイク</t>
    </rPh>
    <rPh sb="4" eb="6">
      <t>ガッカ</t>
    </rPh>
    <phoneticPr fontId="1"/>
  </si>
  <si>
    <t>中等教育学科</t>
    <rPh sb="0" eb="2">
      <t>チュウトウ</t>
    </rPh>
    <rPh sb="2" eb="4">
      <t>キョウイク</t>
    </rPh>
    <rPh sb="4" eb="6">
      <t>ガッカ</t>
    </rPh>
    <phoneticPr fontId="1"/>
  </si>
  <si>
    <t>発表テーマ名</t>
    <rPh sb="0" eb="2">
      <t>ハッピョウ</t>
    </rPh>
    <rPh sb="5" eb="6">
      <t>メイ</t>
    </rPh>
    <phoneticPr fontId="1"/>
  </si>
  <si>
    <t>経営学部</t>
    <rPh sb="0" eb="2">
      <t>ケイエイ</t>
    </rPh>
    <rPh sb="2" eb="4">
      <t>ガクブ</t>
    </rPh>
    <phoneticPr fontId="1"/>
  </si>
  <si>
    <t>経営学科</t>
    <rPh sb="0" eb="2">
      <t>ケイエイ</t>
    </rPh>
    <rPh sb="2" eb="4">
      <t>ガッカ</t>
    </rPh>
    <phoneticPr fontId="1"/>
  </si>
  <si>
    <t>学部</t>
    <rPh sb="0" eb="2">
      <t>ガクブ</t>
    </rPh>
    <phoneticPr fontId="1"/>
  </si>
  <si>
    <t>氏名</t>
    <rPh sb="0" eb="2">
      <t>シメイ</t>
    </rPh>
    <phoneticPr fontId="1"/>
  </si>
  <si>
    <t>セールスポイント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</si>
  <si>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</si>
  <si>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</si>
  <si>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よみがな（せい）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</si>
  <si>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</si>
  <si>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</si>
  <si>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</si>
  <si>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</si>
  <si>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有無</t>
    <rPh sb="0" eb="2">
      <t>ウム</t>
    </rPh>
    <phoneticPr fontId="1"/>
  </si>
  <si>
    <t>発表者</t>
    <rPh sb="0" eb="3">
      <t>ハッピョウシャ</t>
    </rPh>
    <phoneticPr fontId="1"/>
  </si>
  <si>
    <t>岡山</t>
    <rPh sb="0" eb="2">
      <t>オカヤマ</t>
    </rPh>
    <phoneticPr fontId="1"/>
  </si>
  <si>
    <t>太郎</t>
    <rPh sb="0" eb="2">
      <t>タロウ</t>
    </rPh>
    <phoneticPr fontId="1"/>
  </si>
  <si>
    <t>発表者と学内の共同研究者（教員・学生含む）</t>
    <rPh sb="0" eb="3">
      <t>ハッピョウシャ</t>
    </rPh>
    <rPh sb="4" eb="6">
      <t>ガクナイ</t>
    </rPh>
    <rPh sb="7" eb="9">
      <t>キョウドウ</t>
    </rPh>
    <rPh sb="9" eb="12">
      <t>ケンキュウシャ</t>
    </rPh>
    <rPh sb="13" eb="15">
      <t>キョウイン</t>
    </rPh>
    <rPh sb="16" eb="18">
      <t>ガクセイ</t>
    </rPh>
    <rPh sb="18" eb="19">
      <t>フク</t>
    </rPh>
    <phoneticPr fontId="1"/>
  </si>
  <si>
    <t>パンフレット掲載順①</t>
    <rPh sb="6" eb="8">
      <t>ケイサイ</t>
    </rPh>
    <rPh sb="8" eb="9">
      <t>ジュン</t>
    </rPh>
    <phoneticPr fontId="1"/>
  </si>
  <si>
    <t>パンフレット掲載順②</t>
    <rPh sb="6" eb="8">
      <t>ケイサイ</t>
    </rPh>
    <rPh sb="8" eb="9">
      <t>ジュン</t>
    </rPh>
    <phoneticPr fontId="1"/>
  </si>
  <si>
    <t>パンフレット掲載順③</t>
    <rPh sb="6" eb="8">
      <t>ケイサイ</t>
    </rPh>
    <rPh sb="8" eb="9">
      <t>ジュン</t>
    </rPh>
    <phoneticPr fontId="1"/>
  </si>
  <si>
    <t>パンフレット掲載順④</t>
    <rPh sb="6" eb="8">
      <t>ケイサイ</t>
    </rPh>
    <rPh sb="8" eb="9">
      <t>ジュン</t>
    </rPh>
    <phoneticPr fontId="1"/>
  </si>
  <si>
    <t>パンフレット掲載順⑤</t>
    <rPh sb="6" eb="8">
      <t>ケイサイ</t>
    </rPh>
    <rPh sb="8" eb="9">
      <t>ジュン</t>
    </rPh>
    <phoneticPr fontId="1"/>
  </si>
  <si>
    <t>パンフレット掲載順⑥</t>
    <rPh sb="6" eb="8">
      <t>ケイサイ</t>
    </rPh>
    <rPh sb="8" eb="9">
      <t>ジュン</t>
    </rPh>
    <phoneticPr fontId="1"/>
  </si>
  <si>
    <t>例</t>
    <rPh sb="0" eb="1">
      <t>レイ</t>
    </rPh>
    <phoneticPr fontId="1"/>
  </si>
  <si>
    <t>ジアジドをプラットフォームに用いた機能集積化</t>
    <rPh sb="14" eb="15">
      <t>モチ</t>
    </rPh>
    <rPh sb="17" eb="19">
      <t>キノウ</t>
    </rPh>
    <rPh sb="19" eb="22">
      <t>シュウセキカ</t>
    </rPh>
    <phoneticPr fontId="1"/>
  </si>
  <si>
    <t>プラットフォームのジアジドを簡便に合成することができる</t>
    <phoneticPr fontId="1"/>
  </si>
  <si>
    <t>温和な反応条件下で複数の機能を集積化することができる</t>
    <phoneticPr fontId="1"/>
  </si>
  <si>
    <t>抗がん剤と配向基を簡便な操作で連結できる</t>
    <phoneticPr fontId="1"/>
  </si>
  <si>
    <t>有</t>
  </si>
  <si>
    <t>折田</t>
    <rPh sb="0" eb="2">
      <t>オリタ</t>
    </rPh>
    <phoneticPr fontId="1"/>
  </si>
  <si>
    <t>明浩</t>
    <rPh sb="0" eb="2">
      <t>アキヒロ</t>
    </rPh>
    <phoneticPr fontId="1"/>
  </si>
  <si>
    <t>おりた</t>
    <phoneticPr fontId="1"/>
  </si>
  <si>
    <t>あきひろ</t>
    <phoneticPr fontId="1"/>
  </si>
  <si>
    <t>おかやま</t>
    <phoneticPr fontId="1"/>
  </si>
  <si>
    <t>たろう</t>
    <phoneticPr fontId="1"/>
  </si>
  <si>
    <t>奥田</t>
    <rPh sb="0" eb="2">
      <t>オクダ</t>
    </rPh>
    <phoneticPr fontId="1"/>
  </si>
  <si>
    <t>靖浩</t>
    <rPh sb="0" eb="2">
      <t>ヤスヒロ</t>
    </rPh>
    <phoneticPr fontId="1"/>
  </si>
  <si>
    <t>おくだ</t>
    <phoneticPr fontId="1"/>
  </si>
  <si>
    <t>やすひろ</t>
    <phoneticPr fontId="1"/>
  </si>
  <si>
    <t>理大</t>
    <rPh sb="0" eb="2">
      <t>リダイ</t>
    </rPh>
    <phoneticPr fontId="1"/>
  </si>
  <si>
    <t>花子</t>
    <rPh sb="0" eb="2">
      <t>ハナコ</t>
    </rPh>
    <phoneticPr fontId="1"/>
  </si>
  <si>
    <t>りだい</t>
    <phoneticPr fontId="1"/>
  </si>
  <si>
    <t>はなこ</t>
    <phoneticPr fontId="1"/>
  </si>
  <si>
    <t>工学研究科　応用化学専攻Ｍ１（折田・奥田研究室）</t>
    <rPh sb="0" eb="2">
      <t>コウガク</t>
    </rPh>
    <rPh sb="2" eb="5">
      <t>ケンキュウカ</t>
    </rPh>
    <rPh sb="6" eb="8">
      <t>オウヨウ</t>
    </rPh>
    <rPh sb="8" eb="10">
      <t>カガク</t>
    </rPh>
    <rPh sb="10" eb="12">
      <t>センコウ</t>
    </rPh>
    <rPh sb="15" eb="17">
      <t>オリタ</t>
    </rPh>
    <rPh sb="18" eb="20">
      <t>オクダ</t>
    </rPh>
    <rPh sb="20" eb="23">
      <t>ケンキュウシツ</t>
    </rPh>
    <phoneticPr fontId="1"/>
  </si>
  <si>
    <t>半田山</t>
    <rPh sb="0" eb="2">
      <t>ハンダ</t>
    </rPh>
    <rPh sb="2" eb="3">
      <t>ヤマ</t>
    </rPh>
    <phoneticPr fontId="1"/>
  </si>
  <si>
    <t>桃子</t>
    <rPh sb="0" eb="2">
      <t>モモコ</t>
    </rPh>
    <phoneticPr fontId="1"/>
  </si>
  <si>
    <t>はんだやま</t>
    <phoneticPr fontId="1"/>
  </si>
  <si>
    <t>ももこ</t>
    <phoneticPr fontId="1"/>
  </si>
  <si>
    <t>学外との連携（企業または大学名）</t>
    <rPh sb="0" eb="2">
      <t>ガクガイ</t>
    </rPh>
    <rPh sb="4" eb="6">
      <t>レンケイ</t>
    </rPh>
    <rPh sb="7" eb="9">
      <t>キギョウ</t>
    </rPh>
    <rPh sb="12" eb="15">
      <t>ダイガクメイ</t>
    </rPh>
    <phoneticPr fontId="1"/>
  </si>
  <si>
    <t>【ポスター発表】</t>
    <rPh sb="5" eb="7">
      <t>ハッピョウ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</si>
  <si>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</si>
  <si>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</si>
  <si>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</si>
  <si>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</si>
  <si>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よみがな</t>
    <phoneticPr fontId="1"/>
  </si>
  <si>
    <t>機関名①</t>
    <rPh sb="0" eb="2">
      <t>キカン</t>
    </rPh>
    <rPh sb="2" eb="3">
      <t>メイ</t>
    </rPh>
    <phoneticPr fontId="1"/>
  </si>
  <si>
    <t>機関名②</t>
    <rPh sb="0" eb="2">
      <t>キカン</t>
    </rPh>
    <rPh sb="2" eb="3">
      <t>メイ</t>
    </rPh>
    <phoneticPr fontId="1"/>
  </si>
  <si>
    <t>機関名③</t>
    <rPh sb="0" eb="2">
      <t>キカン</t>
    </rPh>
    <rPh sb="2" eb="3">
      <t>メイ</t>
    </rPh>
    <phoneticPr fontId="1"/>
  </si>
  <si>
    <t>セールスポイント
（4つまで）</t>
    <phoneticPr fontId="1"/>
  </si>
  <si>
    <t>代表者
（専任教員）</t>
    <rPh sb="0" eb="3">
      <t>ダイヒョウシャ</t>
    </rPh>
    <rPh sb="5" eb="7">
      <t>センニン</t>
    </rPh>
    <rPh sb="7" eb="9">
      <t>キョウイン</t>
    </rPh>
    <phoneticPr fontId="1"/>
  </si>
  <si>
    <t xml:space="preserve">発表者
（前に○印を付記）
と
学内の共同研究者
（教員・学生含む）
</t>
    <rPh sb="0" eb="3">
      <t>ハッピョウシャ</t>
    </rPh>
    <rPh sb="5" eb="6">
      <t>マエ</t>
    </rPh>
    <rPh sb="8" eb="9">
      <t>シルシ</t>
    </rPh>
    <rPh sb="10" eb="12">
      <t>フキ</t>
    </rPh>
    <rPh sb="16" eb="18">
      <t>ガクナイ</t>
    </rPh>
    <rPh sb="19" eb="21">
      <t>キョウドウ</t>
    </rPh>
    <rPh sb="21" eb="24">
      <t>ケンキュウシャ</t>
    </rPh>
    <rPh sb="26" eb="28">
      <t>キョウイン</t>
    </rPh>
    <rPh sb="29" eb="31">
      <t>ガクセイ</t>
    </rPh>
    <rPh sb="31" eb="32">
      <t>フク</t>
    </rPh>
    <phoneticPr fontId="1"/>
  </si>
  <si>
    <t>*代表者の方も記入を
お願いします。
*パンフレットにはこの
順番で掲載されます。</t>
    <rPh sb="1" eb="4">
      <t>ダイヒョウシャ</t>
    </rPh>
    <rPh sb="5" eb="6">
      <t>カタ</t>
    </rPh>
    <rPh sb="7" eb="9">
      <t>キニュウ</t>
    </rPh>
    <rPh sb="12" eb="13">
      <t>ネガ</t>
    </rPh>
    <rPh sb="31" eb="33">
      <t>ジュンバン</t>
    </rPh>
    <rPh sb="34" eb="36">
      <t>ケイサイ</t>
    </rPh>
    <phoneticPr fontId="1"/>
  </si>
  <si>
    <r>
      <t xml:space="preserve">学外との連携有無
</t>
    </r>
    <r>
      <rPr>
        <sz val="9"/>
        <rFont val="ＭＳ Ｐゴシック"/>
        <family val="3"/>
        <charset val="128"/>
      </rPr>
      <t>（企業または大学名等）</t>
    </r>
    <rPh sb="0" eb="2">
      <t>ガクガイ</t>
    </rPh>
    <rPh sb="4" eb="6">
      <t>レンケイ</t>
    </rPh>
    <rPh sb="6" eb="8">
      <t>ウム</t>
    </rPh>
    <rPh sb="10" eb="12">
      <t>キギョウ</t>
    </rPh>
    <rPh sb="15" eb="18">
      <t>ダイガクメイ</t>
    </rPh>
    <rPh sb="18" eb="19">
      <t>トウ</t>
    </rPh>
    <phoneticPr fontId="1"/>
  </si>
  <si>
    <t>※発表テーマは３５文字以内（半角英数字は２文字で１文字）でご記入ください。</t>
    <rPh sb="1" eb="3">
      <t>ハッピョウ</t>
    </rPh>
    <rPh sb="9" eb="11">
      <t>モジ</t>
    </rPh>
    <rPh sb="11" eb="13">
      <t>イナイ</t>
    </rPh>
    <rPh sb="14" eb="16">
      <t>ハンカク</t>
    </rPh>
    <rPh sb="16" eb="19">
      <t>エイスウジ</t>
    </rPh>
    <rPh sb="21" eb="23">
      <t>モジ</t>
    </rPh>
    <rPh sb="25" eb="27">
      <t>モジ</t>
    </rPh>
    <rPh sb="30" eb="32">
      <t>キニュウ</t>
    </rPh>
    <phoneticPr fontId="1"/>
  </si>
  <si>
    <t>入力フォームNo.</t>
    <rPh sb="0" eb="2">
      <t>ニュウリョク</t>
    </rPh>
    <phoneticPr fontId="1"/>
  </si>
  <si>
    <t>氏名①</t>
    <rPh sb="0" eb="2">
      <t>シメイ</t>
    </rPh>
    <phoneticPr fontId="1"/>
  </si>
  <si>
    <t>氏名②</t>
    <rPh sb="0" eb="2">
      <t>シメイ</t>
    </rPh>
    <phoneticPr fontId="1"/>
  </si>
  <si>
    <t>氏名③</t>
    <rPh sb="0" eb="2">
      <t>シメイ</t>
    </rPh>
    <phoneticPr fontId="1"/>
  </si>
  <si>
    <t>氏名④</t>
    <rPh sb="0" eb="2">
      <t>シメイ</t>
    </rPh>
    <phoneticPr fontId="1"/>
  </si>
  <si>
    <t>氏名⑤</t>
    <rPh sb="0" eb="2">
      <t>シメイ</t>
    </rPh>
    <phoneticPr fontId="1"/>
  </si>
  <si>
    <t>氏名⑥</t>
    <rPh sb="0" eb="2">
      <t>シメイ</t>
    </rPh>
    <phoneticPr fontId="1"/>
  </si>
  <si>
    <t>化学科</t>
    <rPh sb="0" eb="2">
      <t>カガク</t>
    </rPh>
    <rPh sb="2" eb="3">
      <t>カ</t>
    </rPh>
    <phoneticPr fontId="1"/>
  </si>
  <si>
    <t>獣医学部</t>
    <rPh sb="0" eb="3">
      <t>ジュウイガク</t>
    </rPh>
    <rPh sb="3" eb="4">
      <t>ブ</t>
    </rPh>
    <phoneticPr fontId="1"/>
  </si>
  <si>
    <t>獣医学科</t>
    <rPh sb="0" eb="2">
      <t>ジュウイ</t>
    </rPh>
    <rPh sb="2" eb="4">
      <t>ガッカ</t>
    </rPh>
    <phoneticPr fontId="1"/>
  </si>
  <si>
    <t>獣医保健看護学科</t>
    <rPh sb="0" eb="2">
      <t>ジュウイ</t>
    </rPh>
    <rPh sb="2" eb="4">
      <t>ホケン</t>
    </rPh>
    <rPh sb="4" eb="6">
      <t>カンゴ</t>
    </rPh>
    <rPh sb="6" eb="8">
      <t>ガッカ</t>
    </rPh>
    <phoneticPr fontId="1"/>
  </si>
  <si>
    <t>　</t>
  </si>
  <si>
    <t>　</t>
    <phoneticPr fontId="1"/>
  </si>
  <si>
    <t>ＯＵＳフォーラム申込確認用</t>
    <rPh sb="8" eb="10">
      <t>モウシコミ</t>
    </rPh>
    <rPh sb="10" eb="12">
      <t>カクニン</t>
    </rPh>
    <rPh sb="12" eb="13">
      <t>ヨウ</t>
    </rPh>
    <phoneticPr fontId="1"/>
  </si>
  <si>
    <t>３５文字以内
（半角英数字は２文字で１文字）</t>
    <phoneticPr fontId="1"/>
  </si>
  <si>
    <t>概ね４０文字以内</t>
    <rPh sb="0" eb="1">
      <t>オオム</t>
    </rPh>
    <rPh sb="4" eb="6">
      <t>モジ</t>
    </rPh>
    <rPh sb="6" eb="8">
      <t>イナイ</t>
    </rPh>
    <phoneticPr fontId="1"/>
  </si>
  <si>
    <t>プルダウンより選択</t>
    <rPh sb="7" eb="9">
      <t>センタク</t>
    </rPh>
    <phoneticPr fontId="1"/>
  </si>
  <si>
    <t>学生の場合は、学年・研究室名も記入</t>
    <rPh sb="0" eb="2">
      <t>ガクセイ</t>
    </rPh>
    <rPh sb="3" eb="5">
      <t>バアイ</t>
    </rPh>
    <rPh sb="7" eb="9">
      <t>ガクネン</t>
    </rPh>
    <rPh sb="10" eb="13">
      <t>ケンキュウシツ</t>
    </rPh>
    <rPh sb="13" eb="14">
      <t>メイ</t>
    </rPh>
    <rPh sb="15" eb="17">
      <t>キニュウ</t>
    </rPh>
    <phoneticPr fontId="1"/>
  </si>
  <si>
    <t>記入上の注意点</t>
    <rPh sb="0" eb="2">
      <t>キニュウ</t>
    </rPh>
    <rPh sb="2" eb="3">
      <t>ジョウ</t>
    </rPh>
    <rPh sb="4" eb="7">
      <t>チュウイテン</t>
    </rPh>
    <phoneticPr fontId="1"/>
  </si>
  <si>
    <t>よみがな（めい）</t>
    <phoneticPr fontId="1"/>
  </si>
  <si>
    <t>NO.</t>
    <phoneticPr fontId="1"/>
  </si>
  <si>
    <t>教育推進機構</t>
    <rPh sb="0" eb="2">
      <t>キョウイク</t>
    </rPh>
    <rPh sb="2" eb="4">
      <t>スイシン</t>
    </rPh>
    <rPh sb="4" eb="6">
      <t>キコウ</t>
    </rPh>
    <phoneticPr fontId="1"/>
  </si>
  <si>
    <t>学生支援機構</t>
    <rPh sb="0" eb="2">
      <t>ガクセイ</t>
    </rPh>
    <rPh sb="2" eb="4">
      <t>シエン</t>
    </rPh>
    <rPh sb="4" eb="6">
      <t>キコウ</t>
    </rPh>
    <phoneticPr fontId="1"/>
  </si>
  <si>
    <t>研究･社会連携機構</t>
    <rPh sb="0" eb="2">
      <t>ケンキュウ</t>
    </rPh>
    <rPh sb="3" eb="5">
      <t>シャカイ</t>
    </rPh>
    <rPh sb="5" eb="7">
      <t>レンケイ</t>
    </rPh>
    <rPh sb="7" eb="9">
      <t>キコウ</t>
    </rPh>
    <phoneticPr fontId="1"/>
  </si>
  <si>
    <t>自然フィールドワークセンター</t>
  </si>
  <si>
    <t>研究・社会連携センター</t>
  </si>
  <si>
    <t>ワイン発酵科学センター</t>
  </si>
  <si>
    <t>グローバル教育センター</t>
    <phoneticPr fontId="1"/>
  </si>
  <si>
    <t>教育開発センター</t>
    <rPh sb="0" eb="2">
      <t>キョウイク</t>
    </rPh>
    <rPh sb="2" eb="4">
      <t>カイハツ</t>
    </rPh>
    <phoneticPr fontId="1"/>
  </si>
  <si>
    <t>基盤教育センター</t>
    <rPh sb="0" eb="2">
      <t>キバン</t>
    </rPh>
    <rPh sb="2" eb="4">
      <t>キョウイク</t>
    </rPh>
    <phoneticPr fontId="1"/>
  </si>
  <si>
    <t>建築歴史文化研究センター</t>
    <rPh sb="0" eb="2">
      <t>ケンチク</t>
    </rPh>
    <rPh sb="2" eb="4">
      <t>レキシ</t>
    </rPh>
    <rPh sb="4" eb="6">
      <t>ブンカ</t>
    </rPh>
    <rPh sb="6" eb="8">
      <t>ケンキュウ</t>
    </rPh>
    <phoneticPr fontId="1"/>
  </si>
  <si>
    <t>生物医科学検査研究センター</t>
  </si>
  <si>
    <t>古生物学・年代学研究センター</t>
    <rPh sb="0" eb="3">
      <t>コセイブツ</t>
    </rPh>
    <phoneticPr fontId="1"/>
  </si>
  <si>
    <t>フロンティア理工学研究所</t>
    <phoneticPr fontId="1"/>
  </si>
  <si>
    <t>教職支援センター</t>
    <rPh sb="0" eb="2">
      <t>キョウショク</t>
    </rPh>
    <rPh sb="2" eb="4">
      <t>シエン</t>
    </rPh>
    <phoneticPr fontId="1"/>
  </si>
  <si>
    <t>学芸員教育センター</t>
    <rPh sb="0" eb="2">
      <t>ガクゲイ</t>
    </rPh>
    <rPh sb="2" eb="3">
      <t>イン</t>
    </rPh>
    <rPh sb="3" eb="5">
      <t>キョウイク</t>
    </rPh>
    <phoneticPr fontId="1"/>
  </si>
  <si>
    <t>キーワード</t>
    <phoneticPr fontId="1"/>
  </si>
  <si>
    <t>高校生にも理解が容易な単語</t>
    <rPh sb="0" eb="2">
      <t>コウコウ</t>
    </rPh>
    <rPh sb="2" eb="3">
      <t>セイ</t>
    </rPh>
    <rPh sb="5" eb="7">
      <t>リカイ</t>
    </rPh>
    <rPh sb="8" eb="10">
      <t>ヨウイ</t>
    </rPh>
    <rPh sb="11" eb="13">
      <t>タンゴ</t>
    </rPh>
    <phoneticPr fontId="1"/>
  </si>
  <si>
    <t>有機化学、太陽電池</t>
    <rPh sb="0" eb="2">
      <t>ユウキ</t>
    </rPh>
    <rPh sb="2" eb="4">
      <t>カガク</t>
    </rPh>
    <rPh sb="5" eb="7">
      <t>タイヨウ</t>
    </rPh>
    <rPh sb="7" eb="9">
      <t>デンチ</t>
    </rPh>
    <phoneticPr fontId="1"/>
  </si>
  <si>
    <t>平易な言葉で</t>
    <rPh sb="0" eb="2">
      <t>ヘイイ</t>
    </rPh>
    <rPh sb="3" eb="5">
      <t>コトバ</t>
    </rPh>
    <phoneticPr fontId="1"/>
  </si>
  <si>
    <t>平易な言葉で</t>
    <rPh sb="0" eb="2">
      <t>ヘイイ</t>
    </rPh>
    <phoneticPr fontId="1"/>
  </si>
  <si>
    <t>平易な言葉で</t>
    <phoneticPr fontId="1"/>
  </si>
  <si>
    <t>平易な言葉で</t>
    <phoneticPr fontId="1"/>
  </si>
  <si>
    <t>太陽電池用色素を簡便に合成することができる。</t>
    <phoneticPr fontId="1"/>
  </si>
  <si>
    <t>○</t>
    <phoneticPr fontId="1"/>
  </si>
  <si>
    <t>情報基盤センター</t>
    <rPh sb="0" eb="2">
      <t>ジョウホウ</t>
    </rPh>
    <rPh sb="2" eb="4">
      <t>キバン</t>
    </rPh>
    <phoneticPr fontId="1"/>
  </si>
  <si>
    <t>工作センター</t>
    <rPh sb="0" eb="2">
      <t>コウサク</t>
    </rPh>
    <phoneticPr fontId="1"/>
  </si>
  <si>
    <t>生物生産教育研究センター</t>
    <rPh sb="0" eb="2">
      <t>セイブツ</t>
    </rPh>
    <rPh sb="2" eb="4">
      <t>セイサン</t>
    </rPh>
    <rPh sb="4" eb="6">
      <t>キョウイク</t>
    </rPh>
    <rPh sb="6" eb="8">
      <t>ケンキュウ</t>
    </rPh>
    <phoneticPr fontId="1"/>
  </si>
  <si>
    <t>締　切　：　2021年8月31日（火）17：00（必着）</t>
    <rPh sb="0" eb="1">
      <t>シメ</t>
    </rPh>
    <rPh sb="2" eb="3">
      <t>キリ</t>
    </rPh>
    <rPh sb="10" eb="11">
      <t>ネン</t>
    </rPh>
    <rPh sb="12" eb="13">
      <t>ガツ</t>
    </rPh>
    <rPh sb="15" eb="16">
      <t>ニチ</t>
    </rPh>
    <rPh sb="25" eb="27">
      <t>ヒッチャク</t>
    </rPh>
    <phoneticPr fontId="1"/>
  </si>
  <si>
    <t>締　切　：　2022年8月22日（月）17：00（必着）</t>
    <rPh sb="0" eb="1">
      <t>シメ</t>
    </rPh>
    <rPh sb="2" eb="3">
      <t>キリ</t>
    </rPh>
    <rPh sb="10" eb="11">
      <t>ネン</t>
    </rPh>
    <rPh sb="12" eb="13">
      <t>ガツ</t>
    </rPh>
    <rPh sb="15" eb="16">
      <t>ニチ</t>
    </rPh>
    <rPh sb="17" eb="18">
      <t>ツキ</t>
    </rPh>
    <rPh sb="25" eb="27">
      <t>ヒッチャク</t>
    </rPh>
    <phoneticPr fontId="1"/>
  </si>
  <si>
    <t>情報理工学部</t>
    <rPh sb="0" eb="2">
      <t>ジョウホウ</t>
    </rPh>
    <rPh sb="2" eb="4">
      <t>リコウ</t>
    </rPh>
    <rPh sb="4" eb="6">
      <t>ガクブ</t>
    </rPh>
    <phoneticPr fontId="1"/>
  </si>
  <si>
    <t>情報理工学科</t>
    <rPh sb="0" eb="2">
      <t>ジョウホウ</t>
    </rPh>
    <rPh sb="2" eb="4">
      <t>リコウ</t>
    </rPh>
    <rPh sb="4" eb="6">
      <t>ガッカ</t>
    </rPh>
    <phoneticPr fontId="1"/>
  </si>
  <si>
    <t>生命科学部</t>
    <rPh sb="0" eb="2">
      <t>セイメイ</t>
    </rPh>
    <rPh sb="2" eb="4">
      <t>カガク</t>
    </rPh>
    <rPh sb="4" eb="5">
      <t>ブ</t>
    </rPh>
    <phoneticPr fontId="1"/>
  </si>
  <si>
    <t>生物科学科</t>
    <rPh sb="0" eb="2">
      <t>セイブツ</t>
    </rPh>
    <rPh sb="2" eb="4">
      <t>カガク</t>
    </rPh>
    <rPh sb="4" eb="5">
      <t>カ</t>
    </rPh>
    <phoneticPr fontId="1"/>
  </si>
  <si>
    <t>物理学科</t>
    <rPh sb="0" eb="2">
      <t>ブツリ</t>
    </rPh>
    <rPh sb="2" eb="4">
      <t>ガッカ</t>
    </rPh>
    <phoneticPr fontId="1"/>
  </si>
  <si>
    <t>応用化学科</t>
    <rPh sb="0" eb="2">
      <t>オウヨウ</t>
    </rPh>
    <rPh sb="2" eb="5">
      <t>カガクカ</t>
    </rPh>
    <phoneticPr fontId="1"/>
  </si>
  <si>
    <t>その他</t>
    <rPh sb="2" eb="3">
      <t>ホカ</t>
    </rPh>
    <phoneticPr fontId="1"/>
  </si>
  <si>
    <t>総合機器センター</t>
    <rPh sb="0" eb="2">
      <t>ソウゴウ</t>
    </rPh>
    <rPh sb="2" eb="4">
      <t>キキ</t>
    </rPh>
    <phoneticPr fontId="1"/>
  </si>
  <si>
    <t>2件目の</t>
    <rPh sb="1" eb="2">
      <t>ケン</t>
    </rPh>
    <rPh sb="2" eb="3">
      <t>メ</t>
    </rPh>
    <phoneticPr fontId="1"/>
  </si>
  <si>
    <t>発表に</t>
    <rPh sb="0" eb="2">
      <t>ハッピョウ</t>
    </rPh>
    <phoneticPr fontId="1"/>
  </si>
  <si>
    <t>ついて</t>
    <phoneticPr fontId="1"/>
  </si>
  <si>
    <t>希望する</t>
  </si>
  <si>
    <t>2件以上の発表を
希望する・希望しない</t>
    <rPh sb="1" eb="2">
      <t>ケン</t>
    </rPh>
    <rPh sb="2" eb="4">
      <t>イジョウ</t>
    </rPh>
    <rPh sb="5" eb="7">
      <t>ハッピョウ</t>
    </rPh>
    <rPh sb="9" eb="11">
      <t>キボウ</t>
    </rPh>
    <rPh sb="14" eb="16">
      <t>キボウ</t>
    </rPh>
    <phoneticPr fontId="1"/>
  </si>
  <si>
    <t>工学部　応用化学科４年生（折田・奥田研究室）</t>
    <rPh sb="0" eb="3">
      <t>コウガクブ</t>
    </rPh>
    <rPh sb="4" eb="6">
      <t>オウヨウ</t>
    </rPh>
    <rPh sb="6" eb="9">
      <t>カガクカ</t>
    </rPh>
    <rPh sb="10" eb="12">
      <t>ネンセイ</t>
    </rPh>
    <rPh sb="13" eb="15">
      <t>オリタ</t>
    </rPh>
    <rPh sb="16" eb="18">
      <t>オクダ</t>
    </rPh>
    <rPh sb="18" eb="21">
      <t>ケンキュウシツ</t>
    </rPh>
    <phoneticPr fontId="1"/>
  </si>
  <si>
    <t>工学部　応用化学科</t>
    <rPh sb="0" eb="3">
      <t>コウガクブ</t>
    </rPh>
    <rPh sb="4" eb="6">
      <t>オウヨウ</t>
    </rPh>
    <rPh sb="6" eb="9">
      <t>カガクカ</t>
    </rPh>
    <phoneticPr fontId="1"/>
  </si>
  <si>
    <t>理大化学（株）</t>
    <rPh sb="0" eb="2">
      <t>リダイ</t>
    </rPh>
    <rPh sb="2" eb="4">
      <t>カガク</t>
    </rPh>
    <rPh sb="4" eb="7">
      <t>カブ</t>
    </rPh>
    <rPh sb="5" eb="6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</si>
</sst>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/>
    <xf numFmtId="0" fontId="0" fillId="0" borderId="0" xfId="0" applyFont="1">
      <alignment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4" borderId="1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10</xdr:row>
      <xdr:rowOff>428624</xdr:rowOff>
    </xdr:from>
    <xdr:to>
      <xdr:col>7</xdr:col>
      <xdr:colOff>800100</xdr:colOff>
      <xdr:row>13</xdr:row>
      <xdr:rowOff>9524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206399-BE33-4572-BB20-1BCDFE652E3C}"/>
            </a:ext>
          </a:extLst>
        </xdr:cNvPr>
        <xdr:cNvSpPr txBox="1"/>
      </xdr:nvSpPr>
      <xdr:spPr>
        <a:xfrm>
          <a:off x="3505200" y="3933824"/>
          <a:ext cx="4067175" cy="60007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高校生や一般の方向けに検索用の簡単なキ－ワードをできるだけ書いて下さい（このキ－ワードは表には出ません）。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C8"/>
  <sheetViews>
    <sheetView tabSelected="1" zoomScaleNormal="100" zoomScaleSheetLayoutView="70" workbookViewId="0">
      <selection activeCell="B6" sqref="B6"/>
    </sheetView>
  </sheetViews>
  <sheetFormatPr defaultRowHeight="30" customHeight="1" x14ac:dyDescent="0.15"/>
  <cols>
    <col min="1" max="1" width="4.25" style="1" customWidth="1"/>
    <col min="2" max="2" width="13.5" style="1" customWidth="1"/>
    <col min="3" max="6" width="15.625" style="3" customWidth="1"/>
    <col min="7" max="7" width="5" style="4" bestFit="1" customWidth="1"/>
    <col min="8" max="10" width="11" style="4" customWidth="1"/>
    <col min="11" max="14" width="5.625" style="1" customWidth="1"/>
    <col min="15" max="15" width="5" style="1" bestFit="1" customWidth="1"/>
    <col min="16" max="20" width="5.625" style="1" customWidth="1"/>
    <col min="21" max="21" width="5" style="1" bestFit="1" customWidth="1"/>
    <col min="22" max="26" width="5.625" style="1" customWidth="1"/>
    <col min="27" max="27" width="5" style="1" bestFit="1" customWidth="1"/>
    <col min="28" max="32" width="5.625" style="1" customWidth="1"/>
    <col min="33" max="33" width="5" style="1" bestFit="1" customWidth="1"/>
    <col min="34" max="38" width="5.625" style="1" customWidth="1"/>
    <col min="39" max="39" width="5" style="1" bestFit="1" customWidth="1"/>
    <col min="40" max="44" width="5.625" style="1" customWidth="1"/>
    <col min="45" max="45" width="5" style="1" bestFit="1" customWidth="1"/>
    <col min="46" max="50" width="5.625" style="1" customWidth="1"/>
    <col min="51" max="51" width="5" style="4" bestFit="1" customWidth="1"/>
    <col min="52" max="54" width="10.625" style="1" customWidth="1"/>
    <col min="55" max="55" width="8.875" style="1" bestFit="1" customWidth="1"/>
    <col min="56" max="16384" width="9" style="1"/>
  </cols>
  <sheetData>
    <row r="1" spans="1:55" ht="24.95" customHeight="1" x14ac:dyDescent="0.15">
      <c r="A1" s="53" t="s">
        <v>103</v>
      </c>
      <c r="B1" s="53" t="s">
        <v>18</v>
      </c>
      <c r="C1" s="53" t="s">
        <v>23</v>
      </c>
      <c r="D1" s="53"/>
      <c r="E1" s="53"/>
      <c r="F1" s="53"/>
      <c r="G1" s="56" t="s">
        <v>119</v>
      </c>
      <c r="H1" s="58"/>
      <c r="I1" s="56" t="s">
        <v>78</v>
      </c>
      <c r="J1" s="57"/>
      <c r="K1" s="57"/>
      <c r="L1" s="57"/>
      <c r="M1" s="57"/>
      <c r="N1" s="58"/>
      <c r="O1" s="53" t="s">
        <v>35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 t="s">
        <v>67</v>
      </c>
      <c r="AZ1" s="53"/>
      <c r="BA1" s="53"/>
      <c r="BB1" s="53"/>
      <c r="BC1" s="52" t="s">
        <v>141</v>
      </c>
    </row>
    <row r="2" spans="1:55" ht="24.95" customHeight="1" x14ac:dyDescent="0.15">
      <c r="A2" s="53"/>
      <c r="B2" s="53"/>
      <c r="C2" s="53"/>
      <c r="D2" s="53"/>
      <c r="E2" s="53"/>
      <c r="F2" s="53"/>
      <c r="G2" s="62"/>
      <c r="H2" s="63"/>
      <c r="I2" s="59"/>
      <c r="J2" s="60"/>
      <c r="K2" s="60"/>
      <c r="L2" s="60"/>
      <c r="M2" s="60"/>
      <c r="N2" s="61"/>
      <c r="O2" s="53" t="s">
        <v>36</v>
      </c>
      <c r="P2" s="53"/>
      <c r="Q2" s="53"/>
      <c r="R2" s="53"/>
      <c r="S2" s="53"/>
      <c r="T2" s="53"/>
      <c r="U2" s="53" t="s">
        <v>37</v>
      </c>
      <c r="V2" s="53"/>
      <c r="W2" s="53"/>
      <c r="X2" s="53"/>
      <c r="Y2" s="53"/>
      <c r="Z2" s="53"/>
      <c r="AA2" s="53" t="s">
        <v>38</v>
      </c>
      <c r="AB2" s="53"/>
      <c r="AC2" s="53"/>
      <c r="AD2" s="53"/>
      <c r="AE2" s="53"/>
      <c r="AF2" s="53"/>
      <c r="AG2" s="53" t="s">
        <v>39</v>
      </c>
      <c r="AH2" s="53"/>
      <c r="AI2" s="53"/>
      <c r="AJ2" s="53"/>
      <c r="AK2" s="53"/>
      <c r="AL2" s="53"/>
      <c r="AM2" s="53" t="s">
        <v>40</v>
      </c>
      <c r="AN2" s="53"/>
      <c r="AO2" s="53"/>
      <c r="AP2" s="53"/>
      <c r="AQ2" s="53"/>
      <c r="AR2" s="53"/>
      <c r="AS2" s="53" t="s">
        <v>41</v>
      </c>
      <c r="AT2" s="53"/>
      <c r="AU2" s="53"/>
      <c r="AV2" s="53"/>
      <c r="AW2" s="53"/>
      <c r="AX2" s="53"/>
      <c r="AY2" s="53" t="s">
        <v>31</v>
      </c>
      <c r="AZ2" s="54" t="s">
        <v>74</v>
      </c>
      <c r="BA2" s="54" t="s">
        <v>75</v>
      </c>
      <c r="BB2" s="54" t="s">
        <v>76</v>
      </c>
      <c r="BC2" s="50" t="s">
        <v>142</v>
      </c>
    </row>
    <row r="3" spans="1:55" ht="35.25" customHeight="1" thickBot="1" x14ac:dyDescent="0.2">
      <c r="A3" s="54"/>
      <c r="B3" s="54"/>
      <c r="C3" s="49" t="s">
        <v>27</v>
      </c>
      <c r="D3" s="49" t="s">
        <v>28</v>
      </c>
      <c r="E3" s="49" t="s">
        <v>29</v>
      </c>
      <c r="F3" s="49" t="s">
        <v>30</v>
      </c>
      <c r="G3" s="64"/>
      <c r="H3" s="65"/>
      <c r="I3" s="49" t="s">
        <v>21</v>
      </c>
      <c r="J3" s="49" t="s">
        <v>1</v>
      </c>
      <c r="K3" s="49" t="s">
        <v>24</v>
      </c>
      <c r="L3" s="49" t="s">
        <v>25</v>
      </c>
      <c r="M3" s="49" t="s">
        <v>26</v>
      </c>
      <c r="N3" s="49" t="s">
        <v>102</v>
      </c>
      <c r="O3" s="49" t="s">
        <v>32</v>
      </c>
      <c r="P3" s="49" t="s">
        <v>24</v>
      </c>
      <c r="Q3" s="49" t="s">
        <v>25</v>
      </c>
      <c r="R3" s="49" t="s">
        <v>26</v>
      </c>
      <c r="S3" s="49" t="s">
        <v>102</v>
      </c>
      <c r="T3" s="49" t="s">
        <v>0</v>
      </c>
      <c r="U3" s="49" t="s">
        <v>32</v>
      </c>
      <c r="V3" s="49" t="s">
        <v>24</v>
      </c>
      <c r="W3" s="49" t="s">
        <v>25</v>
      </c>
      <c r="X3" s="49" t="s">
        <v>26</v>
      </c>
      <c r="Y3" s="49" t="s">
        <v>102</v>
      </c>
      <c r="Z3" s="49" t="s">
        <v>0</v>
      </c>
      <c r="AA3" s="49" t="s">
        <v>32</v>
      </c>
      <c r="AB3" s="49" t="s">
        <v>24</v>
      </c>
      <c r="AC3" s="49" t="s">
        <v>25</v>
      </c>
      <c r="AD3" s="49" t="s">
        <v>26</v>
      </c>
      <c r="AE3" s="49" t="s">
        <v>102</v>
      </c>
      <c r="AF3" s="49" t="s">
        <v>0</v>
      </c>
      <c r="AG3" s="49" t="s">
        <v>32</v>
      </c>
      <c r="AH3" s="49" t="s">
        <v>24</v>
      </c>
      <c r="AI3" s="49" t="s">
        <v>25</v>
      </c>
      <c r="AJ3" s="49" t="s">
        <v>26</v>
      </c>
      <c r="AK3" s="49" t="s">
        <v>102</v>
      </c>
      <c r="AL3" s="49" t="s">
        <v>0</v>
      </c>
      <c r="AM3" s="49" t="s">
        <v>32</v>
      </c>
      <c r="AN3" s="49" t="s">
        <v>24</v>
      </c>
      <c r="AO3" s="49" t="s">
        <v>25</v>
      </c>
      <c r="AP3" s="49" t="s">
        <v>26</v>
      </c>
      <c r="AQ3" s="49" t="s">
        <v>102</v>
      </c>
      <c r="AR3" s="49" t="s">
        <v>0</v>
      </c>
      <c r="AS3" s="49" t="s">
        <v>32</v>
      </c>
      <c r="AT3" s="49" t="s">
        <v>24</v>
      </c>
      <c r="AU3" s="49" t="s">
        <v>25</v>
      </c>
      <c r="AV3" s="49" t="s">
        <v>26</v>
      </c>
      <c r="AW3" s="49" t="s">
        <v>102</v>
      </c>
      <c r="AX3" s="49" t="s">
        <v>0</v>
      </c>
      <c r="AY3" s="54"/>
      <c r="AZ3" s="55"/>
      <c r="BA3" s="55"/>
      <c r="BB3" s="55"/>
      <c r="BC3" s="51" t="s">
        <v>143</v>
      </c>
    </row>
    <row r="4" spans="1:55" ht="97.5" customHeight="1" thickBot="1" x14ac:dyDescent="0.2">
      <c r="A4" s="44" t="s">
        <v>101</v>
      </c>
      <c r="B4" s="37" t="s">
        <v>97</v>
      </c>
      <c r="C4" s="37" t="s">
        <v>98</v>
      </c>
      <c r="D4" s="37" t="s">
        <v>98</v>
      </c>
      <c r="E4" s="37" t="s">
        <v>98</v>
      </c>
      <c r="F4" s="37" t="s">
        <v>98</v>
      </c>
      <c r="G4" s="66" t="s">
        <v>120</v>
      </c>
      <c r="H4" s="67"/>
      <c r="I4" s="37" t="s">
        <v>99</v>
      </c>
      <c r="J4" s="37" t="s">
        <v>99</v>
      </c>
      <c r="K4" s="37"/>
      <c r="L4" s="37"/>
      <c r="M4" s="37"/>
      <c r="N4" s="37"/>
      <c r="O4" s="37" t="s">
        <v>99</v>
      </c>
      <c r="P4" s="37"/>
      <c r="Q4" s="37"/>
      <c r="R4" s="37"/>
      <c r="S4" s="37"/>
      <c r="T4" s="37" t="s">
        <v>100</v>
      </c>
      <c r="U4" s="37" t="s">
        <v>99</v>
      </c>
      <c r="V4" s="37"/>
      <c r="W4" s="37"/>
      <c r="X4" s="37"/>
      <c r="Y4" s="37"/>
      <c r="Z4" s="37" t="s">
        <v>100</v>
      </c>
      <c r="AA4" s="37" t="s">
        <v>99</v>
      </c>
      <c r="AB4" s="37"/>
      <c r="AC4" s="37"/>
      <c r="AD4" s="37"/>
      <c r="AE4" s="37"/>
      <c r="AF4" s="37" t="s">
        <v>100</v>
      </c>
      <c r="AG4" s="37" t="s">
        <v>99</v>
      </c>
      <c r="AH4" s="37"/>
      <c r="AI4" s="37"/>
      <c r="AJ4" s="37"/>
      <c r="AK4" s="37"/>
      <c r="AL4" s="37" t="s">
        <v>100</v>
      </c>
      <c r="AM4" s="37" t="s">
        <v>99</v>
      </c>
      <c r="AN4" s="37"/>
      <c r="AO4" s="37"/>
      <c r="AP4" s="37"/>
      <c r="AQ4" s="37"/>
      <c r="AR4" s="37" t="s">
        <v>100</v>
      </c>
      <c r="AS4" s="37" t="s">
        <v>99</v>
      </c>
      <c r="AT4" s="37"/>
      <c r="AU4" s="37"/>
      <c r="AV4" s="37"/>
      <c r="AW4" s="37"/>
      <c r="AX4" s="37" t="s">
        <v>100</v>
      </c>
      <c r="AY4" s="37" t="s">
        <v>99</v>
      </c>
      <c r="AZ4" s="37"/>
      <c r="BA4" s="37"/>
      <c r="BB4" s="37"/>
      <c r="BC4" s="37" t="s">
        <v>99</v>
      </c>
    </row>
    <row r="5" spans="1:55" ht="129" customHeight="1" x14ac:dyDescent="0.15">
      <c r="A5" s="45" t="s">
        <v>42</v>
      </c>
      <c r="B5" s="36" t="s">
        <v>43</v>
      </c>
      <c r="C5" s="36" t="s">
        <v>44</v>
      </c>
      <c r="D5" s="36" t="s">
        <v>45</v>
      </c>
      <c r="E5" s="36" t="s">
        <v>126</v>
      </c>
      <c r="F5" s="36" t="s">
        <v>46</v>
      </c>
      <c r="G5" s="68" t="s">
        <v>121</v>
      </c>
      <c r="H5" s="69"/>
      <c r="I5" s="47" t="s">
        <v>12</v>
      </c>
      <c r="J5" s="47" t="s">
        <v>138</v>
      </c>
      <c r="K5" s="36" t="s">
        <v>48</v>
      </c>
      <c r="L5" s="36" t="s">
        <v>49</v>
      </c>
      <c r="M5" s="36" t="s">
        <v>50</v>
      </c>
      <c r="N5" s="36" t="s">
        <v>51</v>
      </c>
      <c r="O5" s="48" t="s">
        <v>127</v>
      </c>
      <c r="P5" s="36" t="s">
        <v>33</v>
      </c>
      <c r="Q5" s="36" t="s">
        <v>34</v>
      </c>
      <c r="R5" s="36" t="s">
        <v>52</v>
      </c>
      <c r="S5" s="36" t="s">
        <v>53</v>
      </c>
      <c r="T5" s="36" t="s">
        <v>146</v>
      </c>
      <c r="U5" s="48" t="s">
        <v>94</v>
      </c>
      <c r="V5" s="36" t="s">
        <v>48</v>
      </c>
      <c r="W5" s="36" t="s">
        <v>49</v>
      </c>
      <c r="X5" s="36" t="s">
        <v>50</v>
      </c>
      <c r="Y5" s="36" t="s">
        <v>51</v>
      </c>
      <c r="Z5" s="36" t="s">
        <v>147</v>
      </c>
      <c r="AA5" s="48" t="s">
        <v>94</v>
      </c>
      <c r="AB5" s="36" t="s">
        <v>54</v>
      </c>
      <c r="AC5" s="36" t="s">
        <v>55</v>
      </c>
      <c r="AD5" s="36" t="s">
        <v>56</v>
      </c>
      <c r="AE5" s="36" t="s">
        <v>57</v>
      </c>
      <c r="AF5" s="36" t="s">
        <v>147</v>
      </c>
      <c r="AG5" s="48" t="s">
        <v>94</v>
      </c>
      <c r="AH5" s="36" t="s">
        <v>58</v>
      </c>
      <c r="AI5" s="36" t="s">
        <v>59</v>
      </c>
      <c r="AJ5" s="36" t="s">
        <v>60</v>
      </c>
      <c r="AK5" s="36" t="s">
        <v>61</v>
      </c>
      <c r="AL5" s="36" t="s">
        <v>62</v>
      </c>
      <c r="AM5" s="48" t="s">
        <v>94</v>
      </c>
      <c r="AN5" s="36" t="s">
        <v>63</v>
      </c>
      <c r="AO5" s="36" t="s">
        <v>64</v>
      </c>
      <c r="AP5" s="36" t="s">
        <v>65</v>
      </c>
      <c r="AQ5" s="36" t="s">
        <v>66</v>
      </c>
      <c r="AR5" s="36" t="s">
        <v>62</v>
      </c>
      <c r="AS5" s="48" t="s">
        <v>94</v>
      </c>
      <c r="AT5" s="36"/>
      <c r="AU5" s="36"/>
      <c r="AV5" s="36"/>
      <c r="AW5" s="36"/>
      <c r="AX5" s="36"/>
      <c r="AY5" s="46" t="s">
        <v>47</v>
      </c>
      <c r="AZ5" s="36" t="s">
        <v>148</v>
      </c>
      <c r="BA5" s="36"/>
      <c r="BB5" s="36"/>
      <c r="BC5" s="46" t="s">
        <v>144</v>
      </c>
    </row>
    <row r="6" spans="1:55" ht="99.95" customHeight="1" thickBot="1" x14ac:dyDescent="0.2">
      <c r="A6" s="40">
        <v>1</v>
      </c>
      <c r="B6" s="2"/>
      <c r="C6" s="2"/>
      <c r="D6" s="2"/>
      <c r="E6" s="2"/>
      <c r="F6" s="2"/>
      <c r="G6" s="70"/>
      <c r="H6" s="71"/>
      <c r="I6" s="39"/>
      <c r="J6" s="39"/>
      <c r="K6" s="2"/>
      <c r="L6" s="2"/>
      <c r="M6" s="2"/>
      <c r="N6" s="2"/>
      <c r="O6" s="41"/>
      <c r="P6" s="2"/>
      <c r="Q6" s="2"/>
      <c r="R6" s="2"/>
      <c r="S6" s="2"/>
      <c r="T6" s="2"/>
      <c r="U6" s="41" t="s">
        <v>94</v>
      </c>
      <c r="V6" s="2"/>
      <c r="W6" s="2"/>
      <c r="X6" s="2"/>
      <c r="Y6" s="2"/>
      <c r="Z6" s="2"/>
      <c r="AA6" s="41" t="s">
        <v>94</v>
      </c>
      <c r="AB6" s="2"/>
      <c r="AC6" s="2"/>
      <c r="AD6" s="2"/>
      <c r="AE6" s="2"/>
      <c r="AF6" s="2"/>
      <c r="AG6" s="41" t="s">
        <v>94</v>
      </c>
      <c r="AH6" s="2"/>
      <c r="AI6" s="2"/>
      <c r="AJ6" s="2"/>
      <c r="AK6" s="2"/>
      <c r="AL6" s="2"/>
      <c r="AM6" s="41" t="s">
        <v>94</v>
      </c>
      <c r="AN6" s="2"/>
      <c r="AO6" s="2"/>
      <c r="AP6" s="2"/>
      <c r="AQ6" s="2"/>
      <c r="AR6" s="2"/>
      <c r="AS6" s="41" t="s">
        <v>94</v>
      </c>
      <c r="AT6" s="2"/>
      <c r="AU6" s="2"/>
      <c r="AV6" s="2"/>
      <c r="AW6" s="2"/>
      <c r="AX6" s="2"/>
      <c r="AY6" s="38"/>
      <c r="AZ6" s="2"/>
      <c r="BA6" s="2"/>
      <c r="BB6" s="2"/>
      <c r="BC6" s="107"/>
    </row>
    <row r="7" spans="1:55" ht="99.95" hidden="1" customHeight="1" thickBot="1" x14ac:dyDescent="0.2">
      <c r="A7" s="40">
        <v>2</v>
      </c>
      <c r="B7" s="2"/>
      <c r="C7" s="2"/>
      <c r="D7" s="2"/>
      <c r="E7" s="2"/>
      <c r="F7" s="2"/>
      <c r="G7" s="72"/>
      <c r="H7" s="73"/>
      <c r="I7" s="39"/>
      <c r="J7" s="39"/>
      <c r="K7" s="2"/>
      <c r="L7" s="2"/>
      <c r="M7" s="2"/>
      <c r="N7" s="2"/>
      <c r="O7" s="41" t="s">
        <v>94</v>
      </c>
      <c r="P7" s="2"/>
      <c r="Q7" s="2"/>
      <c r="R7" s="2"/>
      <c r="S7" s="2"/>
      <c r="T7" s="2"/>
      <c r="U7" s="39"/>
      <c r="V7" s="2"/>
      <c r="W7" s="2"/>
      <c r="X7" s="2"/>
      <c r="Y7" s="2"/>
      <c r="Z7" s="2"/>
      <c r="AA7" s="41" t="s">
        <v>94</v>
      </c>
      <c r="AB7" s="2"/>
      <c r="AC7" s="2"/>
      <c r="AD7" s="2"/>
      <c r="AE7" s="2"/>
      <c r="AF7" s="2"/>
      <c r="AG7" s="41" t="s">
        <v>94</v>
      </c>
      <c r="AH7" s="2"/>
      <c r="AI7" s="2"/>
      <c r="AJ7" s="2"/>
      <c r="AK7" s="2"/>
      <c r="AL7" s="2"/>
      <c r="AM7" s="41" t="s">
        <v>94</v>
      </c>
      <c r="AN7" s="2"/>
      <c r="AO7" s="2"/>
      <c r="AP7" s="2"/>
      <c r="AQ7" s="2"/>
      <c r="AR7" s="2"/>
      <c r="AS7" s="41" t="s">
        <v>94</v>
      </c>
      <c r="AT7" s="2"/>
      <c r="AU7" s="2"/>
      <c r="AV7" s="2"/>
      <c r="AW7" s="2"/>
      <c r="AX7" s="2"/>
      <c r="AY7" s="38" t="s">
        <v>94</v>
      </c>
      <c r="AZ7" s="2"/>
      <c r="BA7" s="2"/>
      <c r="BB7" s="2"/>
      <c r="BC7" s="46"/>
    </row>
    <row r="8" spans="1:55" ht="99.95" hidden="1" customHeight="1" x14ac:dyDescent="0.15">
      <c r="A8" s="40">
        <v>3</v>
      </c>
      <c r="B8" s="2"/>
      <c r="C8" s="2"/>
      <c r="D8" s="2"/>
      <c r="E8" s="2"/>
      <c r="F8" s="2"/>
      <c r="G8" s="72"/>
      <c r="H8" s="73"/>
      <c r="I8" s="39"/>
      <c r="J8" s="39"/>
      <c r="K8" s="2"/>
      <c r="L8" s="2"/>
      <c r="M8" s="2"/>
      <c r="N8" s="2"/>
      <c r="O8" s="41" t="s">
        <v>94</v>
      </c>
      <c r="P8" s="2"/>
      <c r="Q8" s="2"/>
      <c r="R8" s="2"/>
      <c r="S8" s="2"/>
      <c r="T8" s="2"/>
      <c r="U8" s="39"/>
      <c r="V8" s="2"/>
      <c r="W8" s="2"/>
      <c r="X8" s="2"/>
      <c r="Y8" s="2"/>
      <c r="Z8" s="2"/>
      <c r="AA8" s="41" t="s">
        <v>94</v>
      </c>
      <c r="AB8" s="2"/>
      <c r="AC8" s="2"/>
      <c r="AD8" s="2"/>
      <c r="AE8" s="2"/>
      <c r="AF8" s="2"/>
      <c r="AG8" s="41" t="s">
        <v>94</v>
      </c>
      <c r="AH8" s="2"/>
      <c r="AI8" s="2"/>
      <c r="AJ8" s="2"/>
      <c r="AK8" s="2"/>
      <c r="AL8" s="2"/>
      <c r="AM8" s="41" t="s">
        <v>94</v>
      </c>
      <c r="AN8" s="2"/>
      <c r="AO8" s="2"/>
      <c r="AP8" s="2"/>
      <c r="AQ8" s="2"/>
      <c r="AR8" s="2"/>
      <c r="AS8" s="41" t="s">
        <v>94</v>
      </c>
      <c r="AT8" s="2"/>
      <c r="AU8" s="2"/>
      <c r="AV8" s="2"/>
      <c r="AW8" s="2"/>
      <c r="AX8" s="2"/>
      <c r="AY8" s="38" t="s">
        <v>94</v>
      </c>
      <c r="AZ8" s="2"/>
      <c r="BA8" s="2"/>
      <c r="BB8" s="2"/>
      <c r="BC8" s="46"/>
    </row>
  </sheetData>
  <sheetProtection sheet="1" selectLockedCells="1"/>
  <dataConsolidate/>
  <customSheetViews>
    <customSheetView guid="{DE77359B-E8DD-433F-856F-5D2581074AAB}" scale="90" showPageBreaks="1" fitToPage="1" printArea="1" showAutoFilter="1" hiddenColumns="1">
      <pane ySplit="1" topLeftCell="A62" activePane="bottomLeft" state="frozen"/>
      <selection pane="bottomLeft" activeCell="F71" sqref="F71"/>
      <pageMargins left="0.19685039370078741" right="0.19685039370078741" top="0.19685039370078741" bottom="0" header="0.47244094488188981" footer="0.51181102362204722"/>
      <printOptions horizontalCentered="1"/>
      <pageSetup paperSize="9" scale="28" fitToHeight="0" orientation="landscape" r:id="rId1"/>
      <headerFooter alignWithMargins="0"/>
      <autoFilter ref="B1:AV1"/>
    </customSheetView>
  </customSheetViews>
  <mergeCells count="22">
    <mergeCell ref="G4:H4"/>
    <mergeCell ref="G5:H5"/>
    <mergeCell ref="G6:H6"/>
    <mergeCell ref="G7:H7"/>
    <mergeCell ref="G8:H8"/>
    <mergeCell ref="C1:F2"/>
    <mergeCell ref="O1:AX1"/>
    <mergeCell ref="I1:N2"/>
    <mergeCell ref="A1:A3"/>
    <mergeCell ref="B1:B3"/>
    <mergeCell ref="O2:T2"/>
    <mergeCell ref="U2:Z2"/>
    <mergeCell ref="AA2:AF2"/>
    <mergeCell ref="AG2:AL2"/>
    <mergeCell ref="AM2:AR2"/>
    <mergeCell ref="AS2:AX2"/>
    <mergeCell ref="G1:H3"/>
    <mergeCell ref="AY1:BB1"/>
    <mergeCell ref="AY2:AY3"/>
    <mergeCell ref="AZ2:AZ3"/>
    <mergeCell ref="BA2:BA3"/>
    <mergeCell ref="BB2:BB3"/>
  </mergeCells>
  <phoneticPr fontId="1"/>
  <dataValidations xWindow="700" yWindow="603" count="6">
    <dataValidation type="list" allowBlank="1" showInputMessage="1" showErrorMessage="1" sqref="O5:O8 U5:U6 AM5:AM8 AA5:AA8 AG5:AG8 AS5:AS8">
      <formula1>"○,　"</formula1>
    </dataValidation>
    <dataValidation type="list" allowBlank="1" showInputMessage="1" showErrorMessage="1" error="プルダウンより選択してください" promptTitle="選択してください" prompt="選択してください" sqref="AY5:AY8">
      <formula1>"有,無,　"</formula1>
    </dataValidation>
    <dataValidation type="list" allowBlank="1" showInputMessage="1" showErrorMessage="1" sqref="J5">
      <formula1>INDIRECT(I5)</formula1>
    </dataValidation>
    <dataValidation type="list" allowBlank="1" showInputMessage="1" showErrorMessage="1" sqref="I5:I8">
      <formula1>学部等</formula1>
    </dataValidation>
    <dataValidation type="list" allowBlank="1" showInputMessage="1" showErrorMessage="1" prompt="選択してください" sqref="J6:J8">
      <formula1>INDIRECT(I6)</formula1>
    </dataValidation>
    <dataValidation type="list" allowBlank="1" showInputMessage="1" showErrorMessage="1" error="プルダウンより選択してください" promptTitle="選択してください" prompt="選択してください" sqref="BC5:BC8">
      <formula1>"希望する,希望しない,　"</formula1>
    </dataValidation>
  </dataValidations>
  <printOptions horizontalCentered="1"/>
  <pageMargins left="0.19685039370078741" right="0.19685039370078741" top="0.78740157480314965" bottom="0" header="0.86614173228346458" footer="0.51181102362204722"/>
  <pageSetup paperSize="9" scale="37" orientation="landscape" r:id="rId2"/>
  <headerFooter alignWithMargins="0"/>
  <colBreaks count="1" manualBreakCount="1">
    <brk id="50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4"/>
  <sheetViews>
    <sheetView showZeros="0" workbookViewId="0">
      <selection activeCell="J12" sqref="J12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</row>
    <row r="2" spans="1:8" ht="6.75" customHeight="1" x14ac:dyDescent="0.15"/>
    <row r="3" spans="1:8" ht="20.25" customHeight="1" x14ac:dyDescent="0.15">
      <c r="A3" s="5" t="s">
        <v>132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 t="s">
        <v>42</v>
      </c>
    </row>
    <row r="6" spans="1:8" ht="69.75" customHeight="1" x14ac:dyDescent="0.15">
      <c r="A6" s="80" t="s">
        <v>18</v>
      </c>
      <c r="B6" s="80"/>
      <c r="C6" s="76" t="str">
        <f>VLOOKUP($H$5,入力フォーム!$A$5:$BB$8,2,FALSE)</f>
        <v>ジアジドをプラットフォームに用いた機能集積化</v>
      </c>
      <c r="D6" s="77"/>
      <c r="E6" s="77"/>
      <c r="F6" s="77"/>
      <c r="G6" s="77"/>
      <c r="H6" s="98"/>
    </row>
    <row r="7" spans="1:8" ht="15.75" customHeight="1" x14ac:dyDescent="0.15">
      <c r="A7" s="80"/>
      <c r="B7" s="80"/>
      <c r="C7" s="102" t="s">
        <v>82</v>
      </c>
      <c r="D7" s="103"/>
      <c r="E7" s="103"/>
      <c r="F7" s="103"/>
      <c r="G7" s="103"/>
      <c r="H7" s="104"/>
    </row>
    <row r="8" spans="1:8" ht="35.1" customHeight="1" x14ac:dyDescent="0.15">
      <c r="A8" s="79" t="s">
        <v>77</v>
      </c>
      <c r="B8" s="9" t="s">
        <v>69</v>
      </c>
      <c r="C8" s="105" t="str">
        <f>VLOOKUP($H$5,入力フォーム!$A$5:$BB$8,3,FALSE)</f>
        <v>プラットフォームのジアジドを簡便に合成することができる</v>
      </c>
      <c r="D8" s="105"/>
      <c r="E8" s="105"/>
      <c r="F8" s="105"/>
      <c r="G8" s="105"/>
      <c r="H8" s="105"/>
    </row>
    <row r="9" spans="1:8" ht="35.1" customHeight="1" x14ac:dyDescent="0.15">
      <c r="A9" s="80"/>
      <c r="B9" s="10" t="s">
        <v>70</v>
      </c>
      <c r="C9" s="90" t="str">
        <f>VLOOKUP($H$5,入力フォーム!$A$5:$BB$8,4,FALSE)</f>
        <v>温和な反応条件下で複数の機能を集積化することができる</v>
      </c>
      <c r="D9" s="90"/>
      <c r="E9" s="90"/>
      <c r="F9" s="90"/>
      <c r="G9" s="90"/>
      <c r="H9" s="90"/>
    </row>
    <row r="10" spans="1:8" ht="35.1" customHeight="1" x14ac:dyDescent="0.15">
      <c r="A10" s="80"/>
      <c r="B10" s="10" t="s">
        <v>71</v>
      </c>
      <c r="C10" s="90" t="str">
        <f>VLOOKUP($H$5,入力フォーム!$A$5:$BB$8,6,FALSE)</f>
        <v>抗がん剤と配向基を簡便な操作で連結できる</v>
      </c>
      <c r="D10" s="90"/>
      <c r="E10" s="90"/>
      <c r="F10" s="90"/>
      <c r="G10" s="90"/>
      <c r="H10" s="90"/>
    </row>
    <row r="11" spans="1:8" ht="35.1" customHeight="1" x14ac:dyDescent="0.15">
      <c r="A11" s="80"/>
      <c r="B11" s="11" t="s">
        <v>72</v>
      </c>
      <c r="C11" s="89" t="str">
        <f>VLOOKUP($H$5,入力フォーム!$A$5:$BB$8,5,FALSE)</f>
        <v>太陽電池用色素を簡便に合成することができる。</v>
      </c>
      <c r="D11" s="89"/>
      <c r="E11" s="89"/>
      <c r="F11" s="89"/>
      <c r="G11" s="89"/>
      <c r="H11" s="89"/>
    </row>
    <row r="12" spans="1:8" ht="35.1" customHeight="1" x14ac:dyDescent="0.15">
      <c r="A12" s="80" t="s">
        <v>119</v>
      </c>
      <c r="B12" s="91" t="s">
        <v>122</v>
      </c>
      <c r="C12" s="93" t="str">
        <f>VLOOKUP($H$5,入力フォーム!$A$5:$BB$8,7,FALSE)</f>
        <v>有機化学、太陽電池</v>
      </c>
      <c r="D12" s="94"/>
      <c r="E12" s="94"/>
      <c r="F12" s="94"/>
      <c r="G12" s="94"/>
      <c r="H12" s="95"/>
    </row>
    <row r="13" spans="1:8" ht="11.25" customHeight="1" x14ac:dyDescent="0.15">
      <c r="A13" s="80"/>
      <c r="B13" s="92"/>
      <c r="C13" s="96"/>
      <c r="D13" s="97"/>
      <c r="E13" s="97"/>
      <c r="F13" s="97"/>
      <c r="G13" s="97"/>
      <c r="H13" s="98"/>
    </row>
    <row r="14" spans="1:8" ht="35.1" customHeight="1" x14ac:dyDescent="0.15">
      <c r="A14" s="79" t="s">
        <v>78</v>
      </c>
      <c r="B14" s="8" t="s">
        <v>0</v>
      </c>
      <c r="C14" s="85" t="str">
        <f>VLOOKUP($H$5,入力フォーム!$A$5:$BB$8,9,FALSE)</f>
        <v>工学部</v>
      </c>
      <c r="D14" s="86"/>
      <c r="E14" s="86"/>
      <c r="F14" s="85" t="str">
        <f>VLOOKUP($H$5,入力フォーム!$A$5:$BB$8,10,FALSE)</f>
        <v>応用化学科</v>
      </c>
      <c r="G14" s="86"/>
      <c r="H14" s="23"/>
    </row>
    <row r="15" spans="1:8" x14ac:dyDescent="0.15">
      <c r="A15" s="79"/>
      <c r="B15" s="21" t="s">
        <v>73</v>
      </c>
      <c r="C15" s="28"/>
      <c r="D15" s="31" t="str">
        <f>VLOOKUP($H$5,入力フォーム!$A$5:$BB$8,13,FALSE)</f>
        <v>おりた</v>
      </c>
      <c r="E15" s="31" t="str">
        <f>VLOOKUP($H$5,入力フォーム!$A$5:$BB$8,14,FALSE)</f>
        <v>あきひろ</v>
      </c>
      <c r="F15" s="16"/>
      <c r="G15" s="16"/>
      <c r="H15" s="17"/>
    </row>
    <row r="16" spans="1:8" ht="35.1" customHeight="1" x14ac:dyDescent="0.15">
      <c r="A16" s="79"/>
      <c r="B16" s="22" t="s">
        <v>22</v>
      </c>
      <c r="C16" s="29"/>
      <c r="D16" s="27" t="str">
        <f>VLOOKUP($H$5,入力フォーム!$A$5:$BB$8,11,FALSE)</f>
        <v>折田</v>
      </c>
      <c r="E16" s="27" t="str">
        <f>VLOOKUP($H$5,入力フォーム!$A$5:$BB$8,12,FALSE)</f>
        <v>明浩</v>
      </c>
      <c r="F16" s="19"/>
      <c r="G16" s="19"/>
      <c r="H16" s="20"/>
    </row>
    <row r="17" spans="1:8" x14ac:dyDescent="0.15">
      <c r="A17" s="100" t="s">
        <v>79</v>
      </c>
      <c r="B17" s="21" t="s">
        <v>73</v>
      </c>
      <c r="C17" s="15"/>
      <c r="D17" s="31" t="str">
        <f>VLOOKUP($H$5,入力フォーム!$A$5:$BB$8,18,FALSE)</f>
        <v>おかやま</v>
      </c>
      <c r="E17" s="32" t="str">
        <f>VLOOKUP($H$5,入力フォーム!$A$5:$BB$8,19,FALSE)</f>
        <v>たろう</v>
      </c>
      <c r="F17" s="80" t="s">
        <v>0</v>
      </c>
      <c r="G17" s="81" t="str">
        <f>VLOOKUP($H$5,入力フォーム!$A$5:$BB$8,20,FALSE)</f>
        <v>工学部　応用化学科４年生（折田・奥田研究室）</v>
      </c>
      <c r="H17" s="82" t="str">
        <f>VLOOKUP($H$5,入力フォーム!$A$5:$BB$8,11,FALSE)</f>
        <v>折田</v>
      </c>
    </row>
    <row r="18" spans="1:8" ht="35.1" customHeight="1" x14ac:dyDescent="0.15">
      <c r="A18" s="101"/>
      <c r="B18" s="22" t="s">
        <v>84</v>
      </c>
      <c r="C18" s="35" t="str">
        <f>VLOOKUP($H$5,入力フォーム!$A$5:$BB$8,15,FALSE)</f>
        <v>○</v>
      </c>
      <c r="D18" s="27" t="str">
        <f>VLOOKUP($H$5,入力フォーム!$A$5:$BB$8,16,FALSE)</f>
        <v>岡山</v>
      </c>
      <c r="E18" s="30" t="str">
        <f>VLOOKUP($H$5,入力フォーム!$A$5:$BB$8,17,FALSE)</f>
        <v>太郎</v>
      </c>
      <c r="F18" s="80"/>
      <c r="G18" s="83" t="str">
        <f>VLOOKUP($H$5,入力フォーム!$A$5:$BB$8,11,FALSE)</f>
        <v>折田</v>
      </c>
      <c r="H18" s="84" t="str">
        <f>VLOOKUP($H$5,入力フォーム!$A$5:$BB$8,11,FALSE)</f>
        <v>折田</v>
      </c>
    </row>
    <row r="19" spans="1:8" x14ac:dyDescent="0.15">
      <c r="A19" s="101"/>
      <c r="B19" s="21" t="s">
        <v>73</v>
      </c>
      <c r="C19" s="15"/>
      <c r="D19" s="31" t="str">
        <f>VLOOKUP($H$5,入力フォーム!$A$5:$BB$8,24,FALSE)</f>
        <v>おりた</v>
      </c>
      <c r="E19" s="32" t="str">
        <f>VLOOKUP($H$5,入力フォーム!$A$5:$BB$8,25,FALSE)</f>
        <v>あきひろ</v>
      </c>
      <c r="F19" s="80" t="s">
        <v>0</v>
      </c>
      <c r="G19" s="81" t="str">
        <f>VLOOKUP($H$5,入力フォーム!$A$5:$BB$8,26,FALSE)</f>
        <v>工学部　応用化学科</v>
      </c>
      <c r="H19" s="82" t="str">
        <f>VLOOKUP($H$5,入力フォーム!$A$5:$BB$8,11,FALSE)</f>
        <v>折田</v>
      </c>
    </row>
    <row r="20" spans="1:8" ht="35.1" customHeight="1" x14ac:dyDescent="0.15">
      <c r="A20" s="101"/>
      <c r="B20" s="22" t="s">
        <v>85</v>
      </c>
      <c r="C20" s="18" t="str">
        <f>VLOOKUP($H$5,入力フォーム!$A$5:$BB$8,21,FALSE)</f>
        <v>　</v>
      </c>
      <c r="D20" s="27" t="str">
        <f>VLOOKUP($H$5,入力フォーム!$A$5:$BB$8,22,FALSE)</f>
        <v>折田</v>
      </c>
      <c r="E20" s="30" t="str">
        <f>VLOOKUP($H$5,入力フォーム!$A$5:$BB$8,23,FALSE)</f>
        <v>明浩</v>
      </c>
      <c r="F20" s="80"/>
      <c r="G20" s="83" t="str">
        <f>VLOOKUP($H$5,入力フォーム!$A$5:$BB$8,11,FALSE)</f>
        <v>折田</v>
      </c>
      <c r="H20" s="84" t="str">
        <f>VLOOKUP($H$5,入力フォーム!$A$5:$BB$8,11,FALSE)</f>
        <v>折田</v>
      </c>
    </row>
    <row r="21" spans="1:8" x14ac:dyDescent="0.15">
      <c r="A21" s="101"/>
      <c r="B21" s="21" t="s">
        <v>73</v>
      </c>
      <c r="C21" s="15"/>
      <c r="D21" s="31" t="str">
        <f>VLOOKUP($H$5,入力フォーム!$A$5:$BB$8,30,FALSE)</f>
        <v>おくだ</v>
      </c>
      <c r="E21" s="32" t="str">
        <f>VLOOKUP($H$5,入力フォーム!$A$5:$BB$8,31,FALSE)</f>
        <v>やすひろ</v>
      </c>
      <c r="F21" s="80" t="s">
        <v>0</v>
      </c>
      <c r="G21" s="81" t="str">
        <f>VLOOKUP($H$5,入力フォーム!$A$5:$BB$8,32,FALSE)</f>
        <v>工学部　応用化学科</v>
      </c>
      <c r="H21" s="82" t="str">
        <f>VLOOKUP($H$5,入力フォーム!$A$5:$BB$8,11,FALSE)</f>
        <v>折田</v>
      </c>
    </row>
    <row r="22" spans="1:8" ht="35.1" customHeight="1" x14ac:dyDescent="0.15">
      <c r="A22" s="101"/>
      <c r="B22" s="22" t="s">
        <v>86</v>
      </c>
      <c r="C22" s="18" t="str">
        <f>VLOOKUP($H$5,入力フォーム!$A$5:$BB$8,27,FALSE)</f>
        <v>　</v>
      </c>
      <c r="D22" s="27" t="str">
        <f>VLOOKUP($H$5,入力フォーム!$A$5:$BB$8,28,FALSE)</f>
        <v>奥田</v>
      </c>
      <c r="E22" s="30" t="str">
        <f>VLOOKUP($H$5,入力フォーム!$A$5:$BB$8,29,FALSE)</f>
        <v>靖浩</v>
      </c>
      <c r="F22" s="80"/>
      <c r="G22" s="83" t="str">
        <f>VLOOKUP($H$5,入力フォーム!$A$5:$BB$8,11,FALSE)</f>
        <v>折田</v>
      </c>
      <c r="H22" s="84" t="str">
        <f>VLOOKUP($H$5,入力フォーム!$A$5:$BB$8,11,FALSE)</f>
        <v>折田</v>
      </c>
    </row>
    <row r="23" spans="1:8" x14ac:dyDescent="0.15">
      <c r="A23" s="87" t="s">
        <v>80</v>
      </c>
      <c r="B23" s="21" t="s">
        <v>73</v>
      </c>
      <c r="C23" s="15"/>
      <c r="D23" s="33" t="str">
        <f>VLOOKUP($H$5,入力フォーム!$A$5:$BB$8,36,FALSE)</f>
        <v>りだい</v>
      </c>
      <c r="E23" s="34" t="str">
        <f>VLOOKUP($H$5,入力フォーム!$A$5:$BB$8,37,FALSE)</f>
        <v>はなこ</v>
      </c>
      <c r="F23" s="80" t="s">
        <v>0</v>
      </c>
      <c r="G23" s="81" t="str">
        <f>VLOOKUP($H$5,入力フォーム!$A$5:$BB$8,38,FALSE)</f>
        <v>工学研究科　応用化学専攻Ｍ１（折田・奥田研究室）</v>
      </c>
      <c r="H23" s="82" t="str">
        <f>VLOOKUP($H$5,入力フォーム!$A$5:$BB$8,11,FALSE)</f>
        <v>折田</v>
      </c>
    </row>
    <row r="24" spans="1:8" ht="35.1" customHeight="1" x14ac:dyDescent="0.15">
      <c r="A24" s="87"/>
      <c r="B24" s="22" t="s">
        <v>87</v>
      </c>
      <c r="C24" s="18" t="str">
        <f>VLOOKUP($H$5,入力フォーム!$A$5:$BB$8,33,FALSE)</f>
        <v>　</v>
      </c>
      <c r="D24" s="27" t="str">
        <f>VLOOKUP($H$5,入力フォーム!$A$5:$BB$8,34,FALSE)</f>
        <v>理大</v>
      </c>
      <c r="E24" s="30" t="str">
        <f>VLOOKUP($H$5,入力フォーム!$A$5:$BB$8,35,FALSE)</f>
        <v>花子</v>
      </c>
      <c r="F24" s="80"/>
      <c r="G24" s="83" t="str">
        <f>VLOOKUP($H$5,入力フォーム!$A$5:$BB$8,11,FALSE)</f>
        <v>折田</v>
      </c>
      <c r="H24" s="84" t="str">
        <f>VLOOKUP($H$5,入力フォーム!$A$5:$BB$8,11,FALSE)</f>
        <v>折田</v>
      </c>
    </row>
    <row r="25" spans="1:8" x14ac:dyDescent="0.15">
      <c r="A25" s="87"/>
      <c r="B25" s="21" t="s">
        <v>73</v>
      </c>
      <c r="C25" s="15"/>
      <c r="D25" s="31" t="str">
        <f>VLOOKUP($H$5,入力フォーム!$A$5:$BB$8,42,FALSE)</f>
        <v>はんだやま</v>
      </c>
      <c r="E25" s="32" t="str">
        <f>VLOOKUP($H$5,入力フォーム!$A$5:$BB$8,43,FALSE)</f>
        <v>ももこ</v>
      </c>
      <c r="F25" s="80" t="s">
        <v>0</v>
      </c>
      <c r="G25" s="81" t="str">
        <f>VLOOKUP($H$5,入力フォーム!$A$5:$BB$8,44,FALSE)</f>
        <v>工学研究科　応用化学専攻Ｍ１（折田・奥田研究室）</v>
      </c>
      <c r="H25" s="82" t="str">
        <f>VLOOKUP($H$5,入力フォーム!$A$5:$BB$8,11,FALSE)</f>
        <v>折田</v>
      </c>
    </row>
    <row r="26" spans="1:8" ht="35.1" customHeight="1" x14ac:dyDescent="0.15">
      <c r="A26" s="87"/>
      <c r="B26" s="22" t="s">
        <v>88</v>
      </c>
      <c r="C26" s="18" t="str">
        <f>VLOOKUP($H$5,入力フォーム!$A$5:$BB$8,39,FALSE)</f>
        <v>　</v>
      </c>
      <c r="D26" s="27" t="str">
        <f>VLOOKUP($H$5,入力フォーム!$A$5:$BB$8,40,FALSE)</f>
        <v>半田山</v>
      </c>
      <c r="E26" s="30" t="str">
        <f>VLOOKUP($H$5,入力フォーム!$A$5:$BB$8,41,FALSE)</f>
        <v>桃子</v>
      </c>
      <c r="F26" s="80"/>
      <c r="G26" s="83" t="str">
        <f>VLOOKUP($H$5,入力フォーム!$A$5:$BB$8,11,FALSE)</f>
        <v>折田</v>
      </c>
      <c r="H26" s="84" t="str">
        <f>VLOOKUP($H$5,入力フォーム!$A$5:$BB$8,11,FALSE)</f>
        <v>折田</v>
      </c>
    </row>
    <row r="27" spans="1:8" x14ac:dyDescent="0.15">
      <c r="A27" s="87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0" t="s">
        <v>0</v>
      </c>
      <c r="G27" s="81">
        <f>VLOOKUP($H$5,入力フォーム!$A$5:$BB$8,50,FALSE)</f>
        <v>0</v>
      </c>
      <c r="H27" s="82" t="str">
        <f>VLOOKUP($H$5,入力フォーム!$A$5:$BB$8,11,FALSE)</f>
        <v>折田</v>
      </c>
    </row>
    <row r="28" spans="1:8" ht="35.1" customHeight="1" x14ac:dyDescent="0.15">
      <c r="A28" s="88"/>
      <c r="B28" s="22" t="s">
        <v>89</v>
      </c>
      <c r="C28" s="18" t="str">
        <f>VLOOKUP($H$5,入力フォーム!$A$5:$BB$8,45,FALSE)</f>
        <v>　</v>
      </c>
      <c r="D28" s="27">
        <f>VLOOKUP($H$5,入力フォーム!$A$5:$BB$8,46,FALSE)</f>
        <v>0</v>
      </c>
      <c r="E28" s="30">
        <f>VLOOKUP($H$5,入力フォーム!$A$5:$BB$8,47,FALSE)</f>
        <v>0</v>
      </c>
      <c r="F28" s="80"/>
      <c r="G28" s="83" t="str">
        <f>VLOOKUP($H$5,入力フォーム!$A$5:$BB$8,11,FALSE)</f>
        <v>折田</v>
      </c>
      <c r="H28" s="84" t="str">
        <f>VLOOKUP($H$5,入力フォーム!$A$5:$BB$8,11,FALSE)</f>
        <v>折田</v>
      </c>
    </row>
    <row r="29" spans="1:8" ht="35.1" customHeight="1" x14ac:dyDescent="0.15">
      <c r="A29" s="79" t="s">
        <v>81</v>
      </c>
      <c r="B29" s="8" t="s">
        <v>31</v>
      </c>
      <c r="C29" s="12"/>
      <c r="D29" s="27" t="str">
        <f>VLOOKUP($H$5,入力フォーム!$A$5:$BB$8,51,FALSE)</f>
        <v>有</v>
      </c>
      <c r="E29" s="13"/>
      <c r="F29" s="13"/>
      <c r="G29" s="13"/>
      <c r="H29" s="14"/>
    </row>
    <row r="30" spans="1:8" ht="35.1" customHeight="1" x14ac:dyDescent="0.15">
      <c r="A30" s="80"/>
      <c r="B30" s="8" t="s">
        <v>74</v>
      </c>
      <c r="C30" s="76" t="str">
        <f>VLOOKUP($H$5,入力フォーム!$A$5:$BB$8,52,FALSE)</f>
        <v>理大化学（株）</v>
      </c>
      <c r="D30" s="77" t="str">
        <f>VLOOKUP($H$5,入力フォーム!$A$5:$BB$8,51,FALSE)</f>
        <v>有</v>
      </c>
      <c r="E30" s="77" t="str">
        <f>VLOOKUP($H$5,入力フォーム!$A$5:$BB$8,51,FALSE)</f>
        <v>有</v>
      </c>
      <c r="F30" s="77" t="str">
        <f>VLOOKUP($H$5,入力フォーム!$A$5:$BB$8,51,FALSE)</f>
        <v>有</v>
      </c>
      <c r="G30" s="77" t="str">
        <f>VLOOKUP($H$5,入力フォーム!$A$5:$BB$8,51,FALSE)</f>
        <v>有</v>
      </c>
      <c r="H30" s="78" t="str">
        <f>VLOOKUP($H$5,入力フォーム!$A$5:$BB$8,51,FALSE)</f>
        <v>有</v>
      </c>
    </row>
    <row r="31" spans="1:8" ht="35.1" customHeight="1" x14ac:dyDescent="0.15">
      <c r="A31" s="80"/>
      <c r="B31" s="8" t="s">
        <v>75</v>
      </c>
      <c r="C31" s="76">
        <f>VLOOKUP($H$5,入力フォーム!$A$5:$BB$8,53,FALSE)</f>
        <v>0</v>
      </c>
      <c r="D31" s="77" t="str">
        <f>VLOOKUP($H$5,入力フォーム!$A$5:$BB$8,51,FALSE)</f>
        <v>有</v>
      </c>
      <c r="E31" s="77" t="str">
        <f>VLOOKUP($H$5,入力フォーム!$A$5:$BB$8,51,FALSE)</f>
        <v>有</v>
      </c>
      <c r="F31" s="77" t="str">
        <f>VLOOKUP($H$5,入力フォーム!$A$5:$BB$8,51,FALSE)</f>
        <v>有</v>
      </c>
      <c r="G31" s="77" t="str">
        <f>VLOOKUP($H$5,入力フォーム!$A$5:$BB$8,51,FALSE)</f>
        <v>有</v>
      </c>
      <c r="H31" s="78" t="str">
        <f>VLOOKUP($H$5,入力フォーム!$A$5:$BB$8,51,FALSE)</f>
        <v>有</v>
      </c>
    </row>
    <row r="32" spans="1:8" ht="35.1" customHeight="1" x14ac:dyDescent="0.15">
      <c r="A32" s="80"/>
      <c r="B32" s="8" t="s">
        <v>76</v>
      </c>
      <c r="C32" s="76">
        <f>VLOOKUP($H$5,入力フォーム!$A$5:$BB$8,54,FALSE)</f>
        <v>0</v>
      </c>
      <c r="D32" s="77" t="str">
        <f>VLOOKUP($H$5,入力フォーム!$A$5:$BB$8,51,FALSE)</f>
        <v>有</v>
      </c>
      <c r="E32" s="77" t="str">
        <f>VLOOKUP($H$5,入力フォーム!$A$5:$BB$8,51,FALSE)</f>
        <v>有</v>
      </c>
      <c r="F32" s="77" t="str">
        <f>VLOOKUP($H$5,入力フォーム!$A$5:$BB$8,51,FALSE)</f>
        <v>有</v>
      </c>
      <c r="G32" s="77" t="str">
        <f>VLOOKUP($H$5,入力フォーム!$A$5:$BB$8,51,FALSE)</f>
        <v>有</v>
      </c>
      <c r="H32" s="78" t="str">
        <f>VLOOKUP($H$5,入力フォーム!$A$5:$BB$8,51,FALSE)</f>
        <v>有</v>
      </c>
    </row>
    <row r="33" spans="1:8" s="24" customFormat="1" ht="27.75" customHeight="1" x14ac:dyDescent="0.15">
      <c r="A33" s="74" t="s">
        <v>145</v>
      </c>
      <c r="B33" s="75"/>
      <c r="C33" s="76" t="str">
        <f>VLOOKUP($H$5,入力フォーム!$A$5:$BC$8,55,FALSE)</f>
        <v>希望する</v>
      </c>
      <c r="D33" s="77"/>
      <c r="E33" s="77"/>
      <c r="F33" s="77"/>
      <c r="G33" s="77"/>
      <c r="H33" s="78"/>
    </row>
    <row r="34" spans="1:8" ht="17.25" x14ac:dyDescent="0.15">
      <c r="A34" s="6"/>
    </row>
  </sheetData>
  <sheetProtection sheet="1" selectLockedCells="1"/>
  <mergeCells count="35">
    <mergeCell ref="B12:B13"/>
    <mergeCell ref="C12:H13"/>
    <mergeCell ref="G27:H28"/>
    <mergeCell ref="A1:H1"/>
    <mergeCell ref="A17:A22"/>
    <mergeCell ref="A14:A16"/>
    <mergeCell ref="C6:H6"/>
    <mergeCell ref="F14:G14"/>
    <mergeCell ref="A6:B7"/>
    <mergeCell ref="C7:H7"/>
    <mergeCell ref="G17:H18"/>
    <mergeCell ref="C8:H8"/>
    <mergeCell ref="G19:H20"/>
    <mergeCell ref="F17:F18"/>
    <mergeCell ref="A8:A11"/>
    <mergeCell ref="A12:A13"/>
    <mergeCell ref="C11:H11"/>
    <mergeCell ref="C9:H9"/>
    <mergeCell ref="G25:H26"/>
    <mergeCell ref="F19:F20"/>
    <mergeCell ref="C31:H31"/>
    <mergeCell ref="C10:H10"/>
    <mergeCell ref="A33:B33"/>
    <mergeCell ref="C33:H33"/>
    <mergeCell ref="A29:A32"/>
    <mergeCell ref="G21:H22"/>
    <mergeCell ref="C14:E14"/>
    <mergeCell ref="A23:A28"/>
    <mergeCell ref="F23:F24"/>
    <mergeCell ref="F27:F28"/>
    <mergeCell ref="F21:F22"/>
    <mergeCell ref="C32:H32"/>
    <mergeCell ref="F25:F26"/>
    <mergeCell ref="G23:H24"/>
    <mergeCell ref="C30:H30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workbookViewId="0">
      <selection activeCell="H3" sqref="H3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</row>
    <row r="2" spans="1:8" ht="6.75" customHeight="1" x14ac:dyDescent="0.15"/>
    <row r="3" spans="1:8" ht="20.25" customHeight="1" x14ac:dyDescent="0.15">
      <c r="A3" s="5" t="s">
        <v>132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1</v>
      </c>
    </row>
    <row r="6" spans="1:8" ht="69.75" customHeight="1" x14ac:dyDescent="0.15">
      <c r="A6" s="80" t="s">
        <v>18</v>
      </c>
      <c r="B6" s="80"/>
      <c r="C6" s="76">
        <f>VLOOKUP($H$5,入力フォーム!$A$5:$BB$8,2,FALSE)</f>
        <v>0</v>
      </c>
      <c r="D6" s="77"/>
      <c r="E6" s="77"/>
      <c r="F6" s="77"/>
      <c r="G6" s="77"/>
      <c r="H6" s="98"/>
    </row>
    <row r="7" spans="1:8" ht="15.75" customHeight="1" x14ac:dyDescent="0.15">
      <c r="A7" s="80"/>
      <c r="B7" s="80"/>
      <c r="C7" s="102" t="s">
        <v>82</v>
      </c>
      <c r="D7" s="103"/>
      <c r="E7" s="103"/>
      <c r="F7" s="103"/>
      <c r="G7" s="103"/>
      <c r="H7" s="104"/>
    </row>
    <row r="8" spans="1:8" ht="35.1" customHeight="1" x14ac:dyDescent="0.15">
      <c r="A8" s="79" t="s">
        <v>77</v>
      </c>
      <c r="B8" s="9" t="s">
        <v>27</v>
      </c>
      <c r="C8" s="105">
        <f>VLOOKUP($H$5,入力フォーム!$A$5:$BB$8,3,FALSE)</f>
        <v>0</v>
      </c>
      <c r="D8" s="105"/>
      <c r="E8" s="105"/>
      <c r="F8" s="105"/>
      <c r="G8" s="105"/>
      <c r="H8" s="105"/>
    </row>
    <row r="9" spans="1:8" ht="35.1" customHeight="1" x14ac:dyDescent="0.15">
      <c r="A9" s="80"/>
      <c r="B9" s="10" t="s">
        <v>28</v>
      </c>
      <c r="C9" s="90">
        <f>VLOOKUP($H$5,入力フォーム!$A$5:$BB$8,4,FALSE)</f>
        <v>0</v>
      </c>
      <c r="D9" s="90"/>
      <c r="E9" s="90"/>
      <c r="F9" s="90"/>
      <c r="G9" s="90"/>
      <c r="H9" s="90"/>
    </row>
    <row r="10" spans="1:8" ht="35.1" customHeight="1" x14ac:dyDescent="0.15">
      <c r="A10" s="80"/>
      <c r="B10" s="10" t="s">
        <v>29</v>
      </c>
      <c r="C10" s="90">
        <f>VLOOKUP($H$5,入力フォーム!$A$5:$BB$8,5,FALSE)</f>
        <v>0</v>
      </c>
      <c r="D10" s="90"/>
      <c r="E10" s="90"/>
      <c r="F10" s="90"/>
      <c r="G10" s="90"/>
      <c r="H10" s="90"/>
    </row>
    <row r="11" spans="1:8" ht="35.1" customHeight="1" x14ac:dyDescent="0.15">
      <c r="A11" s="80"/>
      <c r="B11" s="11" t="s">
        <v>30</v>
      </c>
      <c r="C11" s="106">
        <f>VLOOKUP($H$5,入力フォーム!$A$5:$BB$8,6,FALSE)</f>
        <v>0</v>
      </c>
      <c r="D11" s="106"/>
      <c r="E11" s="106"/>
      <c r="F11" s="106"/>
      <c r="G11" s="106"/>
      <c r="H11" s="106"/>
    </row>
    <row r="12" spans="1:8" ht="35.1" customHeight="1" x14ac:dyDescent="0.15">
      <c r="A12" s="80" t="s">
        <v>119</v>
      </c>
      <c r="B12" s="91" t="s">
        <v>123</v>
      </c>
      <c r="C12" s="93">
        <f>VLOOKUP($H$5,入力フォーム!$A$5:$BB$8,7,FALSE)</f>
        <v>0</v>
      </c>
      <c r="D12" s="94"/>
      <c r="E12" s="94"/>
      <c r="F12" s="94"/>
      <c r="G12" s="94"/>
      <c r="H12" s="95"/>
    </row>
    <row r="13" spans="1:8" ht="13.5" customHeight="1" x14ac:dyDescent="0.15">
      <c r="A13" s="80"/>
      <c r="B13" s="92"/>
      <c r="C13" s="96"/>
      <c r="D13" s="97"/>
      <c r="E13" s="97"/>
      <c r="F13" s="97"/>
      <c r="G13" s="97"/>
      <c r="H13" s="98"/>
    </row>
    <row r="14" spans="1:8" ht="35.1" customHeight="1" x14ac:dyDescent="0.15">
      <c r="A14" s="79" t="s">
        <v>78</v>
      </c>
      <c r="B14" s="8" t="s">
        <v>0</v>
      </c>
      <c r="C14" s="85">
        <f>VLOOKUP($H$5,入力フォーム!$A$5:$BB$8,9,FALSE)</f>
        <v>0</v>
      </c>
      <c r="D14" s="86"/>
      <c r="E14" s="86"/>
      <c r="F14" s="85">
        <f>VLOOKUP($H$5,入力フォーム!$A$5:$BB$8,10,FALSE)</f>
        <v>0</v>
      </c>
      <c r="G14" s="86"/>
      <c r="H14" s="23"/>
    </row>
    <row r="15" spans="1:8" x14ac:dyDescent="0.15">
      <c r="A15" s="79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79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0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0" t="s">
        <v>0</v>
      </c>
      <c r="G17" s="81">
        <f>VLOOKUP($H$5,入力フォーム!$A$5:$BB$8,20,FALSE)</f>
        <v>0</v>
      </c>
      <c r="H17" s="82">
        <f>VLOOKUP($H$5,入力フォーム!$A$5:$BB$8,11,FALSE)</f>
        <v>0</v>
      </c>
    </row>
    <row r="18" spans="1:8" ht="35.1" customHeight="1" x14ac:dyDescent="0.15">
      <c r="A18" s="101"/>
      <c r="B18" s="22" t="s">
        <v>84</v>
      </c>
      <c r="C18" s="35">
        <f>VLOOKUP($H$5,入力フォーム!$A$5:$BB$8,15,FALSE)</f>
        <v>0</v>
      </c>
      <c r="D18" s="27">
        <f>VLOOKUP($H$5,入力フォーム!$A$5:$BB$8,16,FALSE)</f>
        <v>0</v>
      </c>
      <c r="E18" s="30">
        <f>VLOOKUP($H$5,入力フォーム!$A$5:$BB$8,17,FALSE)</f>
        <v>0</v>
      </c>
      <c r="F18" s="80"/>
      <c r="G18" s="83">
        <f>VLOOKUP($H$5,入力フォーム!$A$5:$BB$8,11,FALSE)</f>
        <v>0</v>
      </c>
      <c r="H18" s="84">
        <f>VLOOKUP($H$5,入力フォーム!$A$5:$BB$8,11,FALSE)</f>
        <v>0</v>
      </c>
    </row>
    <row r="19" spans="1:8" x14ac:dyDescent="0.15">
      <c r="A19" s="101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0" t="s">
        <v>0</v>
      </c>
      <c r="G19" s="81">
        <f>VLOOKUP($H$5,入力フォーム!$A$5:$BB$8,26,FALSE)</f>
        <v>0</v>
      </c>
      <c r="H19" s="82">
        <f>VLOOKUP($H$5,入力フォーム!$A$5:$BB$8,11,FALSE)</f>
        <v>0</v>
      </c>
    </row>
    <row r="20" spans="1:8" ht="35.1" customHeight="1" x14ac:dyDescent="0.15">
      <c r="A20" s="101"/>
      <c r="B20" s="22" t="s">
        <v>85</v>
      </c>
      <c r="C20" s="18" t="str">
        <f>VLOOKUP($H$5,入力フォーム!$A$5:$BB$8,21,FALSE)</f>
        <v>　</v>
      </c>
      <c r="D20" s="27">
        <f>VLOOKUP($H$5,入力フォーム!$A$5:$BB$8,22,FALSE)</f>
        <v>0</v>
      </c>
      <c r="E20" s="30">
        <f>VLOOKUP($H$5,入力フォーム!$A$5:$BB$8,23,FALSE)</f>
        <v>0</v>
      </c>
      <c r="F20" s="80"/>
      <c r="G20" s="83">
        <f>VLOOKUP($H$5,入力フォーム!$A$5:$BB$8,11,FALSE)</f>
        <v>0</v>
      </c>
      <c r="H20" s="84">
        <f>VLOOKUP($H$5,入力フォーム!$A$5:$BB$8,11,FALSE)</f>
        <v>0</v>
      </c>
    </row>
    <row r="21" spans="1:8" x14ac:dyDescent="0.15">
      <c r="A21" s="101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0" t="s">
        <v>0</v>
      </c>
      <c r="G21" s="81">
        <f>VLOOKUP($H$5,入力フォーム!$A$5:$BB$8,32,FALSE)</f>
        <v>0</v>
      </c>
      <c r="H21" s="82">
        <f>VLOOKUP($H$5,入力フォーム!$A$5:$BB$8,11,FALSE)</f>
        <v>0</v>
      </c>
    </row>
    <row r="22" spans="1:8" ht="35.1" customHeight="1" x14ac:dyDescent="0.15">
      <c r="A22" s="101"/>
      <c r="B22" s="22" t="s">
        <v>86</v>
      </c>
      <c r="C22" s="18" t="str">
        <f>VLOOKUP($H$5,入力フォーム!$A$5:$BB$8,27,FALSE)</f>
        <v>　</v>
      </c>
      <c r="D22" s="27">
        <f>VLOOKUP($H$5,入力フォーム!$A$5:$BB$8,28,FALSE)</f>
        <v>0</v>
      </c>
      <c r="E22" s="30">
        <f>VLOOKUP($H$5,入力フォーム!$A$5:$BB$8,29,FALSE)</f>
        <v>0</v>
      </c>
      <c r="F22" s="80"/>
      <c r="G22" s="83">
        <f>VLOOKUP($H$5,入力フォーム!$A$5:$BB$8,11,FALSE)</f>
        <v>0</v>
      </c>
      <c r="H22" s="84">
        <f>VLOOKUP($H$5,入力フォーム!$A$5:$BB$8,11,FALSE)</f>
        <v>0</v>
      </c>
    </row>
    <row r="23" spans="1:8" x14ac:dyDescent="0.15">
      <c r="A23" s="87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0" t="s">
        <v>0</v>
      </c>
      <c r="G23" s="81">
        <f>VLOOKUP($H$5,入力フォーム!$A$5:$BB$8,38,FALSE)</f>
        <v>0</v>
      </c>
      <c r="H23" s="82">
        <f>VLOOKUP($H$5,入力フォーム!$A$5:$BB$8,11,FALSE)</f>
        <v>0</v>
      </c>
    </row>
    <row r="24" spans="1:8" ht="35.1" customHeight="1" x14ac:dyDescent="0.15">
      <c r="A24" s="87"/>
      <c r="B24" s="22" t="s">
        <v>87</v>
      </c>
      <c r="C24" s="18" t="str">
        <f>VLOOKUP($H$5,入力フォーム!$A$5:$BB$8,33,FALSE)</f>
        <v>　</v>
      </c>
      <c r="D24" s="27">
        <f>VLOOKUP($H$5,入力フォーム!$A$5:$BB$8,34,FALSE)</f>
        <v>0</v>
      </c>
      <c r="E24" s="30">
        <f>VLOOKUP($H$5,入力フォーム!$A$5:$BB$8,35,FALSE)</f>
        <v>0</v>
      </c>
      <c r="F24" s="80"/>
      <c r="G24" s="83">
        <f>VLOOKUP($H$5,入力フォーム!$A$5:$BB$8,11,FALSE)</f>
        <v>0</v>
      </c>
      <c r="H24" s="84">
        <f>VLOOKUP($H$5,入力フォーム!$A$5:$BB$8,11,FALSE)</f>
        <v>0</v>
      </c>
    </row>
    <row r="25" spans="1:8" x14ac:dyDescent="0.15">
      <c r="A25" s="87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0" t="s">
        <v>0</v>
      </c>
      <c r="G25" s="81">
        <f>VLOOKUP($H$5,入力フォーム!$A$5:$BB$8,44,FALSE)</f>
        <v>0</v>
      </c>
      <c r="H25" s="82">
        <f>VLOOKUP($H$5,入力フォーム!$A$5:$BB$8,11,FALSE)</f>
        <v>0</v>
      </c>
    </row>
    <row r="26" spans="1:8" ht="35.1" customHeight="1" x14ac:dyDescent="0.15">
      <c r="A26" s="87"/>
      <c r="B26" s="22" t="s">
        <v>88</v>
      </c>
      <c r="C26" s="18" t="str">
        <f>VLOOKUP($H$5,入力フォーム!$A$5:$BB$8,39,FALSE)</f>
        <v>　</v>
      </c>
      <c r="D26" s="27">
        <f>VLOOKUP($H$5,入力フォーム!$A$5:$BB$8,40,FALSE)</f>
        <v>0</v>
      </c>
      <c r="E26" s="30">
        <f>VLOOKUP($H$5,入力フォーム!$A$5:$BB$8,41,FALSE)</f>
        <v>0</v>
      </c>
      <c r="F26" s="80"/>
      <c r="G26" s="83">
        <f>VLOOKUP($H$5,入力フォーム!$A$5:$BB$8,11,FALSE)</f>
        <v>0</v>
      </c>
      <c r="H26" s="84">
        <f>VLOOKUP($H$5,入力フォーム!$A$5:$BB$8,11,FALSE)</f>
        <v>0</v>
      </c>
    </row>
    <row r="27" spans="1:8" x14ac:dyDescent="0.15">
      <c r="A27" s="87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0" t="s">
        <v>0</v>
      </c>
      <c r="G27" s="81">
        <f>VLOOKUP($H$5,入力フォーム!$A$5:$BB$8,50,FALSE)</f>
        <v>0</v>
      </c>
      <c r="H27" s="82">
        <f>VLOOKUP($H$5,入力フォーム!$A$5:$BB$8,11,FALSE)</f>
        <v>0</v>
      </c>
    </row>
    <row r="28" spans="1:8" ht="35.1" customHeight="1" x14ac:dyDescent="0.15">
      <c r="A28" s="88"/>
      <c r="B28" s="22" t="s">
        <v>89</v>
      </c>
      <c r="C28" s="18" t="str">
        <f>VLOOKUP($H$5,入力フォーム!$A$5:$BB$8,45,FALSE)</f>
        <v>　</v>
      </c>
      <c r="D28" s="27">
        <f>VLOOKUP($H$5,入力フォーム!$A$5:$BB$8,46,FALSE)</f>
        <v>0</v>
      </c>
      <c r="E28" s="30">
        <f>VLOOKUP($H$5,入力フォーム!$A$5:$BB$8,47,FALSE)</f>
        <v>0</v>
      </c>
      <c r="F28" s="80"/>
      <c r="G28" s="83">
        <f>VLOOKUP($H$5,入力フォーム!$A$5:$BB$8,11,FALSE)</f>
        <v>0</v>
      </c>
      <c r="H28" s="84">
        <f>VLOOKUP($H$5,入力フォーム!$A$5:$BB$8,11,FALSE)</f>
        <v>0</v>
      </c>
    </row>
    <row r="29" spans="1:8" ht="35.1" customHeight="1" x14ac:dyDescent="0.15">
      <c r="A29" s="79" t="s">
        <v>81</v>
      </c>
      <c r="B29" s="8" t="s">
        <v>31</v>
      </c>
      <c r="C29" s="12"/>
      <c r="D29" s="27">
        <f>VLOOKUP($H$5,入力フォーム!$A$5:$BB$8,51,FALSE)</f>
        <v>0</v>
      </c>
      <c r="E29" s="13"/>
      <c r="F29" s="13"/>
      <c r="G29" s="13"/>
      <c r="H29" s="14"/>
    </row>
    <row r="30" spans="1:8" ht="35.1" customHeight="1" x14ac:dyDescent="0.15">
      <c r="A30" s="80"/>
      <c r="B30" s="8" t="s">
        <v>74</v>
      </c>
      <c r="C30" s="76">
        <f>VLOOKUP($H$5,入力フォーム!$A$5:$BB$8,52,FALSE)</f>
        <v>0</v>
      </c>
      <c r="D30" s="77">
        <f>VLOOKUP($H$5,入力フォーム!$A$5:$BB$8,51,FALSE)</f>
        <v>0</v>
      </c>
      <c r="E30" s="77">
        <f>VLOOKUP($H$5,入力フォーム!$A$5:$BB$8,51,FALSE)</f>
        <v>0</v>
      </c>
      <c r="F30" s="77">
        <f>VLOOKUP($H$5,入力フォーム!$A$5:$BB$8,51,FALSE)</f>
        <v>0</v>
      </c>
      <c r="G30" s="77">
        <f>VLOOKUP($H$5,入力フォーム!$A$5:$BB$8,51,FALSE)</f>
        <v>0</v>
      </c>
      <c r="H30" s="78">
        <f>VLOOKUP($H$5,入力フォーム!$A$5:$BB$8,51,FALSE)</f>
        <v>0</v>
      </c>
    </row>
    <row r="31" spans="1:8" ht="35.1" customHeight="1" x14ac:dyDescent="0.15">
      <c r="A31" s="80"/>
      <c r="B31" s="8" t="s">
        <v>75</v>
      </c>
      <c r="C31" s="76">
        <f>VLOOKUP($H$5,入力フォーム!$A$5:$BB$8,53,FALSE)</f>
        <v>0</v>
      </c>
      <c r="D31" s="77">
        <f>VLOOKUP($H$5,入力フォーム!$A$5:$BB$8,51,FALSE)</f>
        <v>0</v>
      </c>
      <c r="E31" s="77">
        <f>VLOOKUP($H$5,入力フォーム!$A$5:$BB$8,51,FALSE)</f>
        <v>0</v>
      </c>
      <c r="F31" s="77">
        <f>VLOOKUP($H$5,入力フォーム!$A$5:$BB$8,51,FALSE)</f>
        <v>0</v>
      </c>
      <c r="G31" s="77">
        <f>VLOOKUP($H$5,入力フォーム!$A$5:$BB$8,51,FALSE)</f>
        <v>0</v>
      </c>
      <c r="H31" s="78">
        <f>VLOOKUP($H$5,入力フォーム!$A$5:$BB$8,51,FALSE)</f>
        <v>0</v>
      </c>
    </row>
    <row r="32" spans="1:8" ht="35.1" customHeight="1" x14ac:dyDescent="0.15">
      <c r="A32" s="80"/>
      <c r="B32" s="8" t="s">
        <v>76</v>
      </c>
      <c r="C32" s="76">
        <f>VLOOKUP($H$5,入力フォーム!$A$5:$BB$8,54,FALSE)</f>
        <v>0</v>
      </c>
      <c r="D32" s="77">
        <f>VLOOKUP($H$5,入力フォーム!$A$5:$BB$8,51,FALSE)</f>
        <v>0</v>
      </c>
      <c r="E32" s="77">
        <f>VLOOKUP($H$5,入力フォーム!$A$5:$BB$8,51,FALSE)</f>
        <v>0</v>
      </c>
      <c r="F32" s="77">
        <f>VLOOKUP($H$5,入力フォーム!$A$5:$BB$8,51,FALSE)</f>
        <v>0</v>
      </c>
      <c r="G32" s="77">
        <f>VLOOKUP($H$5,入力フォーム!$A$5:$BB$8,51,FALSE)</f>
        <v>0</v>
      </c>
      <c r="H32" s="78">
        <f>VLOOKUP($H$5,入力フォーム!$A$5:$BB$8,51,FALSE)</f>
        <v>0</v>
      </c>
    </row>
    <row r="33" spans="1:8" s="24" customFormat="1" ht="30.75" customHeight="1" x14ac:dyDescent="0.15">
      <c r="A33" s="74" t="s">
        <v>145</v>
      </c>
      <c r="B33" s="75"/>
      <c r="C33" s="76">
        <f>VLOOKUP($H$5,入力フォーム!$A$5:$BC$8,55,FALSE)</f>
        <v>0</v>
      </c>
      <c r="D33" s="77"/>
      <c r="E33" s="77"/>
      <c r="F33" s="77"/>
      <c r="G33" s="77"/>
      <c r="H33" s="78"/>
    </row>
    <row r="34" spans="1:8" ht="17.25" x14ac:dyDescent="0.15">
      <c r="A34" s="6"/>
    </row>
  </sheetData>
  <sheetProtection sheet="1" selectLockedCells="1"/>
  <mergeCells count="35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3:A28"/>
    <mergeCell ref="F23:F24"/>
    <mergeCell ref="G23:H24"/>
    <mergeCell ref="F25:F26"/>
    <mergeCell ref="G25:H26"/>
    <mergeCell ref="F27:F28"/>
    <mergeCell ref="G27:H28"/>
    <mergeCell ref="A33:B33"/>
    <mergeCell ref="C33:H33"/>
    <mergeCell ref="A29:A32"/>
    <mergeCell ref="C30:H30"/>
    <mergeCell ref="C31:H31"/>
    <mergeCell ref="C32:H32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topLeftCell="A16" workbookViewId="0">
      <selection activeCell="C32" sqref="C32:H32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</row>
    <row r="2" spans="1:8" ht="6.75" customHeight="1" x14ac:dyDescent="0.15"/>
    <row r="3" spans="1:8" ht="20.25" customHeight="1" x14ac:dyDescent="0.15">
      <c r="A3" s="5" t="s">
        <v>131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2</v>
      </c>
    </row>
    <row r="6" spans="1:8" ht="69.75" customHeight="1" x14ac:dyDescent="0.15">
      <c r="A6" s="80" t="s">
        <v>18</v>
      </c>
      <c r="B6" s="80"/>
      <c r="C6" s="76">
        <f>VLOOKUP($H$5,入力フォーム!$A$5:$BB$8,2,FALSE)</f>
        <v>0</v>
      </c>
      <c r="D6" s="77"/>
      <c r="E6" s="77"/>
      <c r="F6" s="77"/>
      <c r="G6" s="77"/>
      <c r="H6" s="98"/>
    </row>
    <row r="7" spans="1:8" ht="15.75" customHeight="1" x14ac:dyDescent="0.15">
      <c r="A7" s="80"/>
      <c r="B7" s="80"/>
      <c r="C7" s="102" t="s">
        <v>82</v>
      </c>
      <c r="D7" s="103"/>
      <c r="E7" s="103"/>
      <c r="F7" s="103"/>
      <c r="G7" s="103"/>
      <c r="H7" s="104"/>
    </row>
    <row r="8" spans="1:8" ht="35.1" customHeight="1" x14ac:dyDescent="0.15">
      <c r="A8" s="79" t="s">
        <v>77</v>
      </c>
      <c r="B8" s="9" t="s">
        <v>27</v>
      </c>
      <c r="C8" s="105">
        <f>VLOOKUP($H$5,入力フォーム!$A$5:$BB$8,3,FALSE)</f>
        <v>0</v>
      </c>
      <c r="D8" s="105"/>
      <c r="E8" s="105"/>
      <c r="F8" s="105"/>
      <c r="G8" s="105"/>
      <c r="H8" s="105"/>
    </row>
    <row r="9" spans="1:8" ht="35.1" customHeight="1" x14ac:dyDescent="0.15">
      <c r="A9" s="80"/>
      <c r="B9" s="10" t="s">
        <v>28</v>
      </c>
      <c r="C9" s="90">
        <f>VLOOKUP($H$5,入力フォーム!$A$5:$BB$8,4,FALSE)</f>
        <v>0</v>
      </c>
      <c r="D9" s="90"/>
      <c r="E9" s="90"/>
      <c r="F9" s="90"/>
      <c r="G9" s="90"/>
      <c r="H9" s="90"/>
    </row>
    <row r="10" spans="1:8" ht="35.1" customHeight="1" x14ac:dyDescent="0.15">
      <c r="A10" s="80"/>
      <c r="B10" s="10" t="s">
        <v>29</v>
      </c>
      <c r="C10" s="90">
        <f>VLOOKUP($H$5,入力フォーム!$A$5:$BB$8,5,FALSE)</f>
        <v>0</v>
      </c>
      <c r="D10" s="90"/>
      <c r="E10" s="90"/>
      <c r="F10" s="90"/>
      <c r="G10" s="90"/>
      <c r="H10" s="90"/>
    </row>
    <row r="11" spans="1:8" ht="35.1" customHeight="1" x14ac:dyDescent="0.15">
      <c r="A11" s="80"/>
      <c r="B11" s="11" t="s">
        <v>30</v>
      </c>
      <c r="C11" s="106">
        <f>VLOOKUP($H$5,入力フォーム!$A$5:$BB$8,6,FALSE)</f>
        <v>0</v>
      </c>
      <c r="D11" s="106"/>
      <c r="E11" s="106"/>
      <c r="F11" s="106"/>
      <c r="G11" s="106"/>
      <c r="H11" s="106"/>
    </row>
    <row r="12" spans="1:8" ht="35.1" customHeight="1" x14ac:dyDescent="0.15">
      <c r="A12" s="80" t="s">
        <v>119</v>
      </c>
      <c r="B12" s="91" t="s">
        <v>124</v>
      </c>
      <c r="C12" s="93">
        <f>VLOOKUP($H$5,入力フォーム!$A$5:$BB$8,7,FALSE)</f>
        <v>0</v>
      </c>
      <c r="D12" s="94"/>
      <c r="E12" s="94"/>
      <c r="F12" s="94"/>
      <c r="G12" s="94"/>
      <c r="H12" s="95"/>
    </row>
    <row r="13" spans="1:8" ht="16.5" customHeight="1" x14ac:dyDescent="0.15">
      <c r="A13" s="80"/>
      <c r="B13" s="92"/>
      <c r="C13" s="96"/>
      <c r="D13" s="97"/>
      <c r="E13" s="97"/>
      <c r="F13" s="97"/>
      <c r="G13" s="97"/>
      <c r="H13" s="98"/>
    </row>
    <row r="14" spans="1:8" ht="35.1" customHeight="1" x14ac:dyDescent="0.15">
      <c r="A14" s="79" t="s">
        <v>78</v>
      </c>
      <c r="B14" s="8" t="s">
        <v>0</v>
      </c>
      <c r="C14" s="85">
        <f>VLOOKUP($H$5,入力フォーム!$A$5:$BB$8,9,FALSE)</f>
        <v>0</v>
      </c>
      <c r="D14" s="86"/>
      <c r="E14" s="86"/>
      <c r="F14" s="85">
        <f>VLOOKUP($H$5,入力フォーム!$A$5:$BB$8,10,FALSE)</f>
        <v>0</v>
      </c>
      <c r="G14" s="86"/>
      <c r="H14" s="23"/>
    </row>
    <row r="15" spans="1:8" x14ac:dyDescent="0.15">
      <c r="A15" s="79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79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0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0" t="s">
        <v>0</v>
      </c>
      <c r="G17" s="81">
        <f>VLOOKUP($H$5,入力フォーム!$A$5:$BB$8,20,FALSE)</f>
        <v>0</v>
      </c>
      <c r="H17" s="82">
        <f>VLOOKUP($H$5,入力フォーム!$A$5:$BB$8,11,FALSE)</f>
        <v>0</v>
      </c>
    </row>
    <row r="18" spans="1:8" ht="35.1" customHeight="1" x14ac:dyDescent="0.15">
      <c r="A18" s="101"/>
      <c r="B18" s="22" t="s">
        <v>84</v>
      </c>
      <c r="C18" s="35" t="str">
        <f>VLOOKUP($H$5,入力フォーム!$A$5:$BB$8,15,FALSE)</f>
        <v>　</v>
      </c>
      <c r="D18" s="27">
        <f>VLOOKUP($H$5,入力フォーム!$A$5:$BB$8,16,FALSE)</f>
        <v>0</v>
      </c>
      <c r="E18" s="30">
        <f>VLOOKUP($H$5,入力フォーム!$A$5:$BB$8,17,FALSE)</f>
        <v>0</v>
      </c>
      <c r="F18" s="80"/>
      <c r="G18" s="83">
        <f>VLOOKUP($H$5,入力フォーム!$A$5:$BB$8,11,FALSE)</f>
        <v>0</v>
      </c>
      <c r="H18" s="84">
        <f>VLOOKUP($H$5,入力フォーム!$A$5:$BB$8,11,FALSE)</f>
        <v>0</v>
      </c>
    </row>
    <row r="19" spans="1:8" x14ac:dyDescent="0.15">
      <c r="A19" s="101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0" t="s">
        <v>0</v>
      </c>
      <c r="G19" s="81">
        <f>VLOOKUP($H$5,入力フォーム!$A$5:$BB$8,26,FALSE)</f>
        <v>0</v>
      </c>
      <c r="H19" s="82">
        <f>VLOOKUP($H$5,入力フォーム!$A$5:$BB$8,11,FALSE)</f>
        <v>0</v>
      </c>
    </row>
    <row r="20" spans="1:8" ht="35.1" customHeight="1" x14ac:dyDescent="0.15">
      <c r="A20" s="101"/>
      <c r="B20" s="22" t="s">
        <v>85</v>
      </c>
      <c r="C20" s="18">
        <f>VLOOKUP($H$5,入力フォーム!$A$5:$BB$8,21,FALSE)</f>
        <v>0</v>
      </c>
      <c r="D20" s="27">
        <f>VLOOKUP($H$5,入力フォーム!$A$5:$BB$8,22,FALSE)</f>
        <v>0</v>
      </c>
      <c r="E20" s="30">
        <f>VLOOKUP($H$5,入力フォーム!$A$5:$BB$8,23,FALSE)</f>
        <v>0</v>
      </c>
      <c r="F20" s="80"/>
      <c r="G20" s="83">
        <f>VLOOKUP($H$5,入力フォーム!$A$5:$BB$8,11,FALSE)</f>
        <v>0</v>
      </c>
      <c r="H20" s="84">
        <f>VLOOKUP($H$5,入力フォーム!$A$5:$BB$8,11,FALSE)</f>
        <v>0</v>
      </c>
    </row>
    <row r="21" spans="1:8" x14ac:dyDescent="0.15">
      <c r="A21" s="101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0" t="s">
        <v>0</v>
      </c>
      <c r="G21" s="81">
        <f>VLOOKUP($H$5,入力フォーム!$A$5:$BB$8,32,FALSE)</f>
        <v>0</v>
      </c>
      <c r="H21" s="82">
        <f>VLOOKUP($H$5,入力フォーム!$A$5:$BB$8,11,FALSE)</f>
        <v>0</v>
      </c>
    </row>
    <row r="22" spans="1:8" ht="35.1" customHeight="1" x14ac:dyDescent="0.15">
      <c r="A22" s="101"/>
      <c r="B22" s="22" t="s">
        <v>86</v>
      </c>
      <c r="C22" s="18" t="str">
        <f>VLOOKUP($H$5,入力フォーム!$A$5:$BB$8,27,FALSE)</f>
        <v>　</v>
      </c>
      <c r="D22" s="27">
        <f>VLOOKUP($H$5,入力フォーム!$A$5:$BB$8,28,FALSE)</f>
        <v>0</v>
      </c>
      <c r="E22" s="30">
        <f>VLOOKUP($H$5,入力フォーム!$A$5:$BB$8,29,FALSE)</f>
        <v>0</v>
      </c>
      <c r="F22" s="80"/>
      <c r="G22" s="83">
        <f>VLOOKUP($H$5,入力フォーム!$A$5:$BB$8,11,FALSE)</f>
        <v>0</v>
      </c>
      <c r="H22" s="84">
        <f>VLOOKUP($H$5,入力フォーム!$A$5:$BB$8,11,FALSE)</f>
        <v>0</v>
      </c>
    </row>
    <row r="23" spans="1:8" x14ac:dyDescent="0.15">
      <c r="A23" s="87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0" t="s">
        <v>0</v>
      </c>
      <c r="G23" s="81">
        <f>VLOOKUP($H$5,入力フォーム!$A$5:$BB$8,38,FALSE)</f>
        <v>0</v>
      </c>
      <c r="H23" s="82">
        <f>VLOOKUP($H$5,入力フォーム!$A$5:$BB$8,11,FALSE)</f>
        <v>0</v>
      </c>
    </row>
    <row r="24" spans="1:8" ht="35.1" customHeight="1" x14ac:dyDescent="0.15">
      <c r="A24" s="87"/>
      <c r="B24" s="22" t="s">
        <v>87</v>
      </c>
      <c r="C24" s="18" t="str">
        <f>VLOOKUP($H$5,入力フォーム!$A$5:$BB$8,33,FALSE)</f>
        <v>　</v>
      </c>
      <c r="D24" s="27">
        <f>VLOOKUP($H$5,入力フォーム!$A$5:$BB$8,34,FALSE)</f>
        <v>0</v>
      </c>
      <c r="E24" s="30">
        <f>VLOOKUP($H$5,入力フォーム!$A$5:$BB$8,35,FALSE)</f>
        <v>0</v>
      </c>
      <c r="F24" s="80"/>
      <c r="G24" s="83">
        <f>VLOOKUP($H$5,入力フォーム!$A$5:$BB$8,11,FALSE)</f>
        <v>0</v>
      </c>
      <c r="H24" s="84">
        <f>VLOOKUP($H$5,入力フォーム!$A$5:$BB$8,11,FALSE)</f>
        <v>0</v>
      </c>
    </row>
    <row r="25" spans="1:8" x14ac:dyDescent="0.15">
      <c r="A25" s="87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0" t="s">
        <v>0</v>
      </c>
      <c r="G25" s="81">
        <f>VLOOKUP($H$5,入力フォーム!$A$5:$BB$8,44,FALSE)</f>
        <v>0</v>
      </c>
      <c r="H25" s="82">
        <f>VLOOKUP($H$5,入力フォーム!$A$5:$BB$8,11,FALSE)</f>
        <v>0</v>
      </c>
    </row>
    <row r="26" spans="1:8" ht="35.1" customHeight="1" x14ac:dyDescent="0.15">
      <c r="A26" s="87"/>
      <c r="B26" s="22" t="s">
        <v>88</v>
      </c>
      <c r="C26" s="18" t="str">
        <f>VLOOKUP($H$5,入力フォーム!$A$5:$BB$8,39,FALSE)</f>
        <v>　</v>
      </c>
      <c r="D26" s="27">
        <f>VLOOKUP($H$5,入力フォーム!$A$5:$BB$8,40,FALSE)</f>
        <v>0</v>
      </c>
      <c r="E26" s="30">
        <f>VLOOKUP($H$5,入力フォーム!$A$5:$BB$8,41,FALSE)</f>
        <v>0</v>
      </c>
      <c r="F26" s="80"/>
      <c r="G26" s="83">
        <f>VLOOKUP($H$5,入力フォーム!$A$5:$BB$8,11,FALSE)</f>
        <v>0</v>
      </c>
      <c r="H26" s="84">
        <f>VLOOKUP($H$5,入力フォーム!$A$5:$BB$8,11,FALSE)</f>
        <v>0</v>
      </c>
    </row>
    <row r="27" spans="1:8" x14ac:dyDescent="0.15">
      <c r="A27" s="87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0" t="s">
        <v>0</v>
      </c>
      <c r="G27" s="81">
        <f>VLOOKUP($H$5,入力フォーム!$A$5:$BB$8,50,FALSE)</f>
        <v>0</v>
      </c>
      <c r="H27" s="82">
        <f>VLOOKUP($H$5,入力フォーム!$A$5:$BB$8,11,FALSE)</f>
        <v>0</v>
      </c>
    </row>
    <row r="28" spans="1:8" ht="35.1" customHeight="1" x14ac:dyDescent="0.15">
      <c r="A28" s="88"/>
      <c r="B28" s="22" t="s">
        <v>89</v>
      </c>
      <c r="C28" s="18" t="str">
        <f>VLOOKUP($H$5,入力フォーム!$A$5:$BB$8,45,FALSE)</f>
        <v>　</v>
      </c>
      <c r="D28" s="27">
        <f>VLOOKUP($H$5,入力フォーム!$A$5:$BB$8,46,FALSE)</f>
        <v>0</v>
      </c>
      <c r="E28" s="30">
        <f>VLOOKUP($H$5,入力フォーム!$A$5:$BB$8,47,FALSE)</f>
        <v>0</v>
      </c>
      <c r="F28" s="80"/>
      <c r="G28" s="83">
        <f>VLOOKUP($H$5,入力フォーム!$A$5:$BB$8,11,FALSE)</f>
        <v>0</v>
      </c>
      <c r="H28" s="84">
        <f>VLOOKUP($H$5,入力フォーム!$A$5:$BB$8,11,FALSE)</f>
        <v>0</v>
      </c>
    </row>
    <row r="29" spans="1:8" ht="35.1" customHeight="1" x14ac:dyDescent="0.15">
      <c r="A29" s="79" t="s">
        <v>81</v>
      </c>
      <c r="B29" s="8" t="s">
        <v>31</v>
      </c>
      <c r="C29" s="12"/>
      <c r="D29" s="27" t="str">
        <f>VLOOKUP($H$5,入力フォーム!$A$5:$BB$8,51,FALSE)</f>
        <v>　</v>
      </c>
      <c r="E29" s="13"/>
      <c r="F29" s="13"/>
      <c r="G29" s="13"/>
      <c r="H29" s="14"/>
    </row>
    <row r="30" spans="1:8" ht="35.1" customHeight="1" x14ac:dyDescent="0.15">
      <c r="A30" s="80"/>
      <c r="B30" s="8" t="s">
        <v>74</v>
      </c>
      <c r="C30" s="76">
        <f>VLOOKUP($H$5,入力フォーム!$A$5:$BB$8,52,FALSE)</f>
        <v>0</v>
      </c>
      <c r="D30" s="77" t="str">
        <f>VLOOKUP($H$5,入力フォーム!$A$5:$BB$8,51,FALSE)</f>
        <v>　</v>
      </c>
      <c r="E30" s="77" t="str">
        <f>VLOOKUP($H$5,入力フォーム!$A$5:$BB$8,51,FALSE)</f>
        <v>　</v>
      </c>
      <c r="F30" s="77" t="str">
        <f>VLOOKUP($H$5,入力フォーム!$A$5:$BB$8,51,FALSE)</f>
        <v>　</v>
      </c>
      <c r="G30" s="77" t="str">
        <f>VLOOKUP($H$5,入力フォーム!$A$5:$BB$8,51,FALSE)</f>
        <v>　</v>
      </c>
      <c r="H30" s="78" t="str">
        <f>VLOOKUP($H$5,入力フォーム!$A$5:$BB$8,51,FALSE)</f>
        <v>　</v>
      </c>
    </row>
    <row r="31" spans="1:8" ht="35.1" customHeight="1" x14ac:dyDescent="0.15">
      <c r="A31" s="80"/>
      <c r="B31" s="8" t="s">
        <v>75</v>
      </c>
      <c r="C31" s="76">
        <f>VLOOKUP($H$5,入力フォーム!$A$5:$BB$8,53,FALSE)</f>
        <v>0</v>
      </c>
      <c r="D31" s="77" t="str">
        <f>VLOOKUP($H$5,入力フォーム!$A$5:$BB$8,51,FALSE)</f>
        <v>　</v>
      </c>
      <c r="E31" s="77" t="str">
        <f>VLOOKUP($H$5,入力フォーム!$A$5:$BB$8,51,FALSE)</f>
        <v>　</v>
      </c>
      <c r="F31" s="77" t="str">
        <f>VLOOKUP($H$5,入力フォーム!$A$5:$BB$8,51,FALSE)</f>
        <v>　</v>
      </c>
      <c r="G31" s="77" t="str">
        <f>VLOOKUP($H$5,入力フォーム!$A$5:$BB$8,51,FALSE)</f>
        <v>　</v>
      </c>
      <c r="H31" s="78" t="str">
        <f>VLOOKUP($H$5,入力フォーム!$A$5:$BB$8,51,FALSE)</f>
        <v>　</v>
      </c>
    </row>
    <row r="32" spans="1:8" ht="35.1" customHeight="1" x14ac:dyDescent="0.15">
      <c r="A32" s="80"/>
      <c r="B32" s="8" t="s">
        <v>76</v>
      </c>
      <c r="C32" s="76">
        <f>VLOOKUP($H$5,入力フォーム!$A$5:$BB$8,54,FALSE)</f>
        <v>0</v>
      </c>
      <c r="D32" s="77" t="str">
        <f>VLOOKUP($H$5,入力フォーム!$A$5:$BB$8,51,FALSE)</f>
        <v>　</v>
      </c>
      <c r="E32" s="77" t="str">
        <f>VLOOKUP($H$5,入力フォーム!$A$5:$BB$8,51,FALSE)</f>
        <v>　</v>
      </c>
      <c r="F32" s="77" t="str">
        <f>VLOOKUP($H$5,入力フォーム!$A$5:$BB$8,51,FALSE)</f>
        <v>　</v>
      </c>
      <c r="G32" s="77" t="str">
        <f>VLOOKUP($H$5,入力フォーム!$A$5:$BB$8,51,FALSE)</f>
        <v>　</v>
      </c>
      <c r="H32" s="78" t="str">
        <f>VLOOKUP($H$5,入力フォーム!$A$5:$BB$8,51,FALSE)</f>
        <v>　</v>
      </c>
    </row>
    <row r="33" spans="1:8" s="24" customFormat="1" ht="24.95" customHeight="1" x14ac:dyDescent="0.15">
      <c r="A33" s="42"/>
      <c r="B33" s="16"/>
      <c r="C33" s="16"/>
      <c r="D33" s="16"/>
      <c r="E33" s="16"/>
      <c r="F33" s="16"/>
      <c r="G33" s="16"/>
      <c r="H33" s="16"/>
    </row>
    <row r="34" spans="1:8" ht="17.25" x14ac:dyDescent="0.15">
      <c r="A34" s="6"/>
    </row>
  </sheetData>
  <sheetProtection selectLockedCells="1"/>
  <mergeCells count="33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9:A32"/>
    <mergeCell ref="C30:H30"/>
    <mergeCell ref="C31:H31"/>
    <mergeCell ref="C32:H32"/>
    <mergeCell ref="A23:A28"/>
    <mergeCell ref="F23:F24"/>
    <mergeCell ref="G23:H24"/>
    <mergeCell ref="F25:F26"/>
    <mergeCell ref="G25:H26"/>
    <mergeCell ref="F27:F28"/>
    <mergeCell ref="G27:H28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workbookViewId="0">
      <selection activeCell="A4" sqref="A4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</row>
    <row r="2" spans="1:8" ht="6.75" customHeight="1" x14ac:dyDescent="0.15"/>
    <row r="3" spans="1:8" ht="20.25" customHeight="1" x14ac:dyDescent="0.15">
      <c r="A3" s="5" t="s">
        <v>131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3</v>
      </c>
    </row>
    <row r="6" spans="1:8" ht="69.75" customHeight="1" x14ac:dyDescent="0.15">
      <c r="A6" s="80" t="s">
        <v>18</v>
      </c>
      <c r="B6" s="80"/>
      <c r="C6" s="76">
        <f>VLOOKUP($H$5,入力フォーム!$A$5:$BB$8,2,FALSE)</f>
        <v>0</v>
      </c>
      <c r="D6" s="77"/>
      <c r="E6" s="77"/>
      <c r="F6" s="77"/>
      <c r="G6" s="77"/>
      <c r="H6" s="98"/>
    </row>
    <row r="7" spans="1:8" ht="15.75" customHeight="1" x14ac:dyDescent="0.15">
      <c r="A7" s="80"/>
      <c r="B7" s="80"/>
      <c r="C7" s="102" t="s">
        <v>82</v>
      </c>
      <c r="D7" s="103"/>
      <c r="E7" s="103"/>
      <c r="F7" s="103"/>
      <c r="G7" s="103"/>
      <c r="H7" s="104"/>
    </row>
    <row r="8" spans="1:8" ht="35.1" customHeight="1" x14ac:dyDescent="0.15">
      <c r="A8" s="79" t="s">
        <v>77</v>
      </c>
      <c r="B8" s="9" t="s">
        <v>27</v>
      </c>
      <c r="C8" s="105">
        <f>VLOOKUP($H$5,入力フォーム!$A$5:$BB$8,3,FALSE)</f>
        <v>0</v>
      </c>
      <c r="D8" s="105"/>
      <c r="E8" s="105"/>
      <c r="F8" s="105"/>
      <c r="G8" s="105"/>
      <c r="H8" s="105"/>
    </row>
    <row r="9" spans="1:8" ht="35.1" customHeight="1" x14ac:dyDescent="0.15">
      <c r="A9" s="80"/>
      <c r="B9" s="10" t="s">
        <v>28</v>
      </c>
      <c r="C9" s="90">
        <f>VLOOKUP($H$5,入力フォーム!$A$5:$BB$8,4,FALSE)</f>
        <v>0</v>
      </c>
      <c r="D9" s="90"/>
      <c r="E9" s="90"/>
      <c r="F9" s="90"/>
      <c r="G9" s="90"/>
      <c r="H9" s="90"/>
    </row>
    <row r="10" spans="1:8" ht="35.1" customHeight="1" x14ac:dyDescent="0.15">
      <c r="A10" s="80"/>
      <c r="B10" s="10" t="s">
        <v>29</v>
      </c>
      <c r="C10" s="90">
        <f>VLOOKUP($H$5,入力フォーム!$A$5:$BB$8,5,FALSE)</f>
        <v>0</v>
      </c>
      <c r="D10" s="90"/>
      <c r="E10" s="90"/>
      <c r="F10" s="90"/>
      <c r="G10" s="90"/>
      <c r="H10" s="90"/>
    </row>
    <row r="11" spans="1:8" ht="35.1" customHeight="1" x14ac:dyDescent="0.15">
      <c r="A11" s="80"/>
      <c r="B11" s="11" t="s">
        <v>30</v>
      </c>
      <c r="C11" s="106">
        <f>VLOOKUP($H$5,入力フォーム!$A$5:$BB$8,6,FALSE)</f>
        <v>0</v>
      </c>
      <c r="D11" s="106"/>
      <c r="E11" s="106"/>
      <c r="F11" s="106"/>
      <c r="G11" s="106"/>
      <c r="H11" s="106"/>
    </row>
    <row r="12" spans="1:8" ht="35.1" customHeight="1" x14ac:dyDescent="0.15">
      <c r="A12" s="80" t="s">
        <v>119</v>
      </c>
      <c r="B12" s="91" t="s">
        <v>125</v>
      </c>
      <c r="C12" s="93">
        <f>VLOOKUP($H$5,入力フォーム!$A$5:$BB$8,7,FALSE)</f>
        <v>0</v>
      </c>
      <c r="D12" s="94"/>
      <c r="E12" s="94"/>
      <c r="F12" s="94"/>
      <c r="G12" s="94"/>
      <c r="H12" s="95"/>
    </row>
    <row r="13" spans="1:8" ht="15" customHeight="1" x14ac:dyDescent="0.15">
      <c r="A13" s="80"/>
      <c r="B13" s="92"/>
      <c r="C13" s="96"/>
      <c r="D13" s="97"/>
      <c r="E13" s="97"/>
      <c r="F13" s="97"/>
      <c r="G13" s="97"/>
      <c r="H13" s="98"/>
    </row>
    <row r="14" spans="1:8" ht="35.1" customHeight="1" x14ac:dyDescent="0.15">
      <c r="A14" s="79" t="s">
        <v>78</v>
      </c>
      <c r="B14" s="8" t="s">
        <v>0</v>
      </c>
      <c r="C14" s="85">
        <f>VLOOKUP($H$5,入力フォーム!$A$5:$BB$8,9,FALSE)</f>
        <v>0</v>
      </c>
      <c r="D14" s="86"/>
      <c r="E14" s="86"/>
      <c r="F14" s="85">
        <f>VLOOKUP($H$5,入力フォーム!$A$5:$BB$8,10,FALSE)</f>
        <v>0</v>
      </c>
      <c r="G14" s="86"/>
      <c r="H14" s="23"/>
    </row>
    <row r="15" spans="1:8" x14ac:dyDescent="0.15">
      <c r="A15" s="79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79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0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0" t="s">
        <v>0</v>
      </c>
      <c r="G17" s="81">
        <f>VLOOKUP($H$5,入力フォーム!$A$5:$BB$8,20,FALSE)</f>
        <v>0</v>
      </c>
      <c r="H17" s="82">
        <f>VLOOKUP($H$5,入力フォーム!$A$5:$BB$8,11,FALSE)</f>
        <v>0</v>
      </c>
    </row>
    <row r="18" spans="1:8" ht="35.1" customHeight="1" x14ac:dyDescent="0.15">
      <c r="A18" s="101"/>
      <c r="B18" s="22" t="s">
        <v>84</v>
      </c>
      <c r="C18" s="35" t="str">
        <f>VLOOKUP($H$5,入力フォーム!$A$5:$BB$8,15,FALSE)</f>
        <v>　</v>
      </c>
      <c r="D18" s="27">
        <f>VLOOKUP($H$5,入力フォーム!$A$5:$BB$8,16,FALSE)</f>
        <v>0</v>
      </c>
      <c r="E18" s="30">
        <f>VLOOKUP($H$5,入力フォーム!$A$5:$BB$8,17,FALSE)</f>
        <v>0</v>
      </c>
      <c r="F18" s="80"/>
      <c r="G18" s="83">
        <f>VLOOKUP($H$5,入力フォーム!$A$5:$BB$8,11,FALSE)</f>
        <v>0</v>
      </c>
      <c r="H18" s="84">
        <f>VLOOKUP($H$5,入力フォーム!$A$5:$BB$8,11,FALSE)</f>
        <v>0</v>
      </c>
    </row>
    <row r="19" spans="1:8" x14ac:dyDescent="0.15">
      <c r="A19" s="101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0" t="s">
        <v>0</v>
      </c>
      <c r="G19" s="81">
        <f>VLOOKUP($H$5,入力フォーム!$A$5:$BB$8,26,FALSE)</f>
        <v>0</v>
      </c>
      <c r="H19" s="82">
        <f>VLOOKUP($H$5,入力フォーム!$A$5:$BB$8,11,FALSE)</f>
        <v>0</v>
      </c>
    </row>
    <row r="20" spans="1:8" ht="35.1" customHeight="1" x14ac:dyDescent="0.15">
      <c r="A20" s="101"/>
      <c r="B20" s="22" t="s">
        <v>85</v>
      </c>
      <c r="C20" s="18">
        <f>VLOOKUP($H$5,入力フォーム!$A$5:$BB$8,21,FALSE)</f>
        <v>0</v>
      </c>
      <c r="D20" s="27">
        <f>VLOOKUP($H$5,入力フォーム!$A$5:$BB$8,22,FALSE)</f>
        <v>0</v>
      </c>
      <c r="E20" s="30">
        <f>VLOOKUP($H$5,入力フォーム!$A$5:$BB$8,23,FALSE)</f>
        <v>0</v>
      </c>
      <c r="F20" s="80"/>
      <c r="G20" s="83">
        <f>VLOOKUP($H$5,入力フォーム!$A$5:$BB$8,11,FALSE)</f>
        <v>0</v>
      </c>
      <c r="H20" s="84">
        <f>VLOOKUP($H$5,入力フォーム!$A$5:$BB$8,11,FALSE)</f>
        <v>0</v>
      </c>
    </row>
    <row r="21" spans="1:8" x14ac:dyDescent="0.15">
      <c r="A21" s="101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0" t="s">
        <v>0</v>
      </c>
      <c r="G21" s="81">
        <f>VLOOKUP($H$5,入力フォーム!$A$5:$BB$8,32,FALSE)</f>
        <v>0</v>
      </c>
      <c r="H21" s="82">
        <f>VLOOKUP($H$5,入力フォーム!$A$5:$BB$8,11,FALSE)</f>
        <v>0</v>
      </c>
    </row>
    <row r="22" spans="1:8" ht="35.1" customHeight="1" x14ac:dyDescent="0.15">
      <c r="A22" s="101"/>
      <c r="B22" s="22" t="s">
        <v>86</v>
      </c>
      <c r="C22" s="18" t="str">
        <f>VLOOKUP($H$5,入力フォーム!$A$5:$BB$8,27,FALSE)</f>
        <v>　</v>
      </c>
      <c r="D22" s="27">
        <f>VLOOKUP($H$5,入力フォーム!$A$5:$BB$8,28,FALSE)</f>
        <v>0</v>
      </c>
      <c r="E22" s="30">
        <f>VLOOKUP($H$5,入力フォーム!$A$5:$BB$8,29,FALSE)</f>
        <v>0</v>
      </c>
      <c r="F22" s="80"/>
      <c r="G22" s="83">
        <f>VLOOKUP($H$5,入力フォーム!$A$5:$BB$8,11,FALSE)</f>
        <v>0</v>
      </c>
      <c r="H22" s="84">
        <f>VLOOKUP($H$5,入力フォーム!$A$5:$BB$8,11,FALSE)</f>
        <v>0</v>
      </c>
    </row>
    <row r="23" spans="1:8" x14ac:dyDescent="0.15">
      <c r="A23" s="87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0" t="s">
        <v>0</v>
      </c>
      <c r="G23" s="81">
        <f>VLOOKUP($H$5,入力フォーム!$A$5:$BB$8,38,FALSE)</f>
        <v>0</v>
      </c>
      <c r="H23" s="82">
        <f>VLOOKUP($H$5,入力フォーム!$A$5:$BB$8,11,FALSE)</f>
        <v>0</v>
      </c>
    </row>
    <row r="24" spans="1:8" ht="35.1" customHeight="1" x14ac:dyDescent="0.15">
      <c r="A24" s="87"/>
      <c r="B24" s="22" t="s">
        <v>87</v>
      </c>
      <c r="C24" s="18" t="str">
        <f>VLOOKUP($H$5,入力フォーム!$A$5:$BB$8,33,FALSE)</f>
        <v>　</v>
      </c>
      <c r="D24" s="27">
        <f>VLOOKUP($H$5,入力フォーム!$A$5:$BB$8,34,FALSE)</f>
        <v>0</v>
      </c>
      <c r="E24" s="30">
        <f>VLOOKUP($H$5,入力フォーム!$A$5:$BB$8,35,FALSE)</f>
        <v>0</v>
      </c>
      <c r="F24" s="80"/>
      <c r="G24" s="83">
        <f>VLOOKUP($H$5,入力フォーム!$A$5:$BB$8,11,FALSE)</f>
        <v>0</v>
      </c>
      <c r="H24" s="84">
        <f>VLOOKUP($H$5,入力フォーム!$A$5:$BB$8,11,FALSE)</f>
        <v>0</v>
      </c>
    </row>
    <row r="25" spans="1:8" x14ac:dyDescent="0.15">
      <c r="A25" s="87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0" t="s">
        <v>0</v>
      </c>
      <c r="G25" s="81">
        <f>VLOOKUP($H$5,入力フォーム!$A$5:$BB$8,44,FALSE)</f>
        <v>0</v>
      </c>
      <c r="H25" s="82">
        <f>VLOOKUP($H$5,入力フォーム!$A$5:$BB$8,11,FALSE)</f>
        <v>0</v>
      </c>
    </row>
    <row r="26" spans="1:8" ht="35.1" customHeight="1" x14ac:dyDescent="0.15">
      <c r="A26" s="87"/>
      <c r="B26" s="22" t="s">
        <v>88</v>
      </c>
      <c r="C26" s="18" t="str">
        <f>VLOOKUP($H$5,入力フォーム!$A$5:$BB$8,39,FALSE)</f>
        <v>　</v>
      </c>
      <c r="D26" s="27">
        <f>VLOOKUP($H$5,入力フォーム!$A$5:$BB$8,40,FALSE)</f>
        <v>0</v>
      </c>
      <c r="E26" s="30">
        <f>VLOOKUP($H$5,入力フォーム!$A$5:$BB$8,41,FALSE)</f>
        <v>0</v>
      </c>
      <c r="F26" s="80"/>
      <c r="G26" s="83">
        <f>VLOOKUP($H$5,入力フォーム!$A$5:$BB$8,11,FALSE)</f>
        <v>0</v>
      </c>
      <c r="H26" s="84">
        <f>VLOOKUP($H$5,入力フォーム!$A$5:$BB$8,11,FALSE)</f>
        <v>0</v>
      </c>
    </row>
    <row r="27" spans="1:8" x14ac:dyDescent="0.15">
      <c r="A27" s="87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0" t="s">
        <v>0</v>
      </c>
      <c r="G27" s="81">
        <f>VLOOKUP($H$5,入力フォーム!$A$5:$BB$8,50,FALSE)</f>
        <v>0</v>
      </c>
      <c r="H27" s="82">
        <f>VLOOKUP($H$5,入力フォーム!$A$5:$BB$8,11,FALSE)</f>
        <v>0</v>
      </c>
    </row>
    <row r="28" spans="1:8" ht="35.1" customHeight="1" x14ac:dyDescent="0.15">
      <c r="A28" s="88"/>
      <c r="B28" s="22" t="s">
        <v>89</v>
      </c>
      <c r="C28" s="18" t="str">
        <f>VLOOKUP($H$5,入力フォーム!$A$5:$BB$8,45,FALSE)</f>
        <v>　</v>
      </c>
      <c r="D28" s="27">
        <f>VLOOKUP($H$5,入力フォーム!$A$5:$BB$8,46,FALSE)</f>
        <v>0</v>
      </c>
      <c r="E28" s="30">
        <f>VLOOKUP($H$5,入力フォーム!$A$5:$BB$8,47,FALSE)</f>
        <v>0</v>
      </c>
      <c r="F28" s="80"/>
      <c r="G28" s="83">
        <f>VLOOKUP($H$5,入力フォーム!$A$5:$BB$8,11,FALSE)</f>
        <v>0</v>
      </c>
      <c r="H28" s="84">
        <f>VLOOKUP($H$5,入力フォーム!$A$5:$BB$8,11,FALSE)</f>
        <v>0</v>
      </c>
    </row>
    <row r="29" spans="1:8" ht="35.1" customHeight="1" x14ac:dyDescent="0.15">
      <c r="A29" s="79" t="s">
        <v>81</v>
      </c>
      <c r="B29" s="8" t="s">
        <v>31</v>
      </c>
      <c r="C29" s="12"/>
      <c r="D29" s="27" t="str">
        <f>VLOOKUP($H$5,入力フォーム!$A$5:$BB$8,51,FALSE)</f>
        <v>　</v>
      </c>
      <c r="E29" s="13"/>
      <c r="F29" s="13"/>
      <c r="G29" s="13"/>
      <c r="H29" s="14"/>
    </row>
    <row r="30" spans="1:8" ht="35.1" customHeight="1" x14ac:dyDescent="0.15">
      <c r="A30" s="80"/>
      <c r="B30" s="8" t="s">
        <v>74</v>
      </c>
      <c r="C30" s="76">
        <f>VLOOKUP($H$5,入力フォーム!$A$5:$BB$8,52,FALSE)</f>
        <v>0</v>
      </c>
      <c r="D30" s="77" t="str">
        <f>VLOOKUP($H$5,入力フォーム!$A$5:$BB$8,51,FALSE)</f>
        <v>　</v>
      </c>
      <c r="E30" s="77" t="str">
        <f>VLOOKUP($H$5,入力フォーム!$A$5:$BB$8,51,FALSE)</f>
        <v>　</v>
      </c>
      <c r="F30" s="77" t="str">
        <f>VLOOKUP($H$5,入力フォーム!$A$5:$BB$8,51,FALSE)</f>
        <v>　</v>
      </c>
      <c r="G30" s="77" t="str">
        <f>VLOOKUP($H$5,入力フォーム!$A$5:$BB$8,51,FALSE)</f>
        <v>　</v>
      </c>
      <c r="H30" s="78" t="str">
        <f>VLOOKUP($H$5,入力フォーム!$A$5:$BB$8,51,FALSE)</f>
        <v>　</v>
      </c>
    </row>
    <row r="31" spans="1:8" ht="35.1" customHeight="1" x14ac:dyDescent="0.15">
      <c r="A31" s="80"/>
      <c r="B31" s="8" t="s">
        <v>75</v>
      </c>
      <c r="C31" s="76">
        <f>VLOOKUP($H$5,入力フォーム!$A$5:$BB$8,53,FALSE)</f>
        <v>0</v>
      </c>
      <c r="D31" s="77" t="str">
        <f>VLOOKUP($H$5,入力フォーム!$A$5:$BB$8,51,FALSE)</f>
        <v>　</v>
      </c>
      <c r="E31" s="77" t="str">
        <f>VLOOKUP($H$5,入力フォーム!$A$5:$BB$8,51,FALSE)</f>
        <v>　</v>
      </c>
      <c r="F31" s="77" t="str">
        <f>VLOOKUP($H$5,入力フォーム!$A$5:$BB$8,51,FALSE)</f>
        <v>　</v>
      </c>
      <c r="G31" s="77" t="str">
        <f>VLOOKUP($H$5,入力フォーム!$A$5:$BB$8,51,FALSE)</f>
        <v>　</v>
      </c>
      <c r="H31" s="78" t="str">
        <f>VLOOKUP($H$5,入力フォーム!$A$5:$BB$8,51,FALSE)</f>
        <v>　</v>
      </c>
    </row>
    <row r="32" spans="1:8" ht="35.1" customHeight="1" x14ac:dyDescent="0.15">
      <c r="A32" s="80"/>
      <c r="B32" s="8" t="s">
        <v>76</v>
      </c>
      <c r="C32" s="76">
        <f>VLOOKUP($H$5,入力フォーム!$A$5:$BB$8,54,FALSE)</f>
        <v>0</v>
      </c>
      <c r="D32" s="77" t="str">
        <f>VLOOKUP($H$5,入力フォーム!$A$5:$BB$8,51,FALSE)</f>
        <v>　</v>
      </c>
      <c r="E32" s="77" t="str">
        <f>VLOOKUP($H$5,入力フォーム!$A$5:$BB$8,51,FALSE)</f>
        <v>　</v>
      </c>
      <c r="F32" s="77" t="str">
        <f>VLOOKUP($H$5,入力フォーム!$A$5:$BB$8,51,FALSE)</f>
        <v>　</v>
      </c>
      <c r="G32" s="77" t="str">
        <f>VLOOKUP($H$5,入力フォーム!$A$5:$BB$8,51,FALSE)</f>
        <v>　</v>
      </c>
      <c r="H32" s="78" t="str">
        <f>VLOOKUP($H$5,入力フォーム!$A$5:$BB$8,51,FALSE)</f>
        <v>　</v>
      </c>
    </row>
    <row r="33" spans="1:8" s="24" customFormat="1" ht="24.95" customHeight="1" x14ac:dyDescent="0.15">
      <c r="A33" s="42"/>
      <c r="B33" s="16"/>
      <c r="C33" s="16"/>
      <c r="D33" s="16"/>
      <c r="E33" s="16"/>
      <c r="F33" s="16"/>
      <c r="G33" s="16"/>
      <c r="H33" s="16"/>
    </row>
    <row r="34" spans="1:8" ht="17.25" x14ac:dyDescent="0.15">
      <c r="A34" s="6"/>
    </row>
  </sheetData>
  <sheetProtection sheet="1" selectLockedCells="1"/>
  <mergeCells count="33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9:A32"/>
    <mergeCell ref="C30:H30"/>
    <mergeCell ref="C31:H31"/>
    <mergeCell ref="C32:H32"/>
    <mergeCell ref="A23:A28"/>
    <mergeCell ref="F23:F24"/>
    <mergeCell ref="G23:H24"/>
    <mergeCell ref="F25:F26"/>
    <mergeCell ref="G25:H26"/>
    <mergeCell ref="F27:F28"/>
    <mergeCell ref="G27:H28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8" sqref="A8"/>
    </sheetView>
  </sheetViews>
  <sheetFormatPr defaultRowHeight="13.5" x14ac:dyDescent="0.15"/>
  <cols>
    <col min="1" max="1" width="15.25" customWidth="1"/>
    <col min="2" max="2" width="18.875" customWidth="1"/>
    <col min="3" max="4" width="13.5" customWidth="1"/>
    <col min="5" max="5" width="14.375" customWidth="1"/>
    <col min="6" max="6" width="13.5" customWidth="1"/>
    <col min="8" max="8" width="16.75" customWidth="1"/>
    <col min="9" max="9" width="17.875" customWidth="1"/>
    <col min="10" max="10" width="18.875" customWidth="1"/>
    <col min="11" max="11" width="25.75" customWidth="1"/>
    <col min="12" max="12" width="16.75" customWidth="1"/>
  </cols>
  <sheetData>
    <row r="1" spans="1:12" x14ac:dyDescent="0.15">
      <c r="A1" t="s">
        <v>8</v>
      </c>
      <c r="B1" t="s">
        <v>12</v>
      </c>
      <c r="C1" t="s">
        <v>133</v>
      </c>
      <c r="D1" t="s">
        <v>135</v>
      </c>
      <c r="E1" t="s">
        <v>13</v>
      </c>
      <c r="F1" t="s">
        <v>15</v>
      </c>
      <c r="G1" t="s">
        <v>19</v>
      </c>
      <c r="H1" t="s">
        <v>91</v>
      </c>
      <c r="I1" t="s">
        <v>104</v>
      </c>
      <c r="J1" t="s">
        <v>105</v>
      </c>
      <c r="K1" t="s">
        <v>106</v>
      </c>
      <c r="L1" t="s">
        <v>139</v>
      </c>
    </row>
    <row r="2" spans="1:12" x14ac:dyDescent="0.15">
      <c r="A2" t="s">
        <v>9</v>
      </c>
      <c r="B2" t="s">
        <v>3</v>
      </c>
      <c r="C2" t="s">
        <v>134</v>
      </c>
      <c r="D2" t="s">
        <v>136</v>
      </c>
      <c r="E2" t="s">
        <v>7</v>
      </c>
      <c r="F2" t="s">
        <v>16</v>
      </c>
      <c r="G2" t="s">
        <v>20</v>
      </c>
      <c r="H2" t="s">
        <v>92</v>
      </c>
      <c r="I2" t="s">
        <v>104</v>
      </c>
      <c r="J2" t="s">
        <v>110</v>
      </c>
      <c r="K2" t="s">
        <v>108</v>
      </c>
      <c r="L2" t="s">
        <v>140</v>
      </c>
    </row>
    <row r="3" spans="1:12" x14ac:dyDescent="0.15">
      <c r="A3" t="s">
        <v>10</v>
      </c>
      <c r="B3" t="s">
        <v>4</v>
      </c>
      <c r="F3" t="s">
        <v>17</v>
      </c>
      <c r="H3" t="s">
        <v>93</v>
      </c>
      <c r="I3" s="43" t="s">
        <v>111</v>
      </c>
      <c r="J3" t="s">
        <v>128</v>
      </c>
      <c r="K3" t="s">
        <v>116</v>
      </c>
      <c r="L3" t="s">
        <v>139</v>
      </c>
    </row>
    <row r="4" spans="1:12" x14ac:dyDescent="0.15">
      <c r="A4" t="s">
        <v>137</v>
      </c>
      <c r="B4" t="s">
        <v>5</v>
      </c>
      <c r="I4" s="43" t="s">
        <v>112</v>
      </c>
      <c r="J4" t="s">
        <v>95</v>
      </c>
      <c r="K4" t="s">
        <v>107</v>
      </c>
    </row>
    <row r="5" spans="1:12" x14ac:dyDescent="0.15">
      <c r="A5" t="s">
        <v>90</v>
      </c>
      <c r="B5" t="s">
        <v>138</v>
      </c>
      <c r="I5" s="43" t="s">
        <v>117</v>
      </c>
      <c r="J5" t="s">
        <v>95</v>
      </c>
      <c r="K5" t="s">
        <v>109</v>
      </c>
    </row>
    <row r="6" spans="1:12" x14ac:dyDescent="0.15">
      <c r="A6" t="s">
        <v>2</v>
      </c>
      <c r="B6" t="s">
        <v>6</v>
      </c>
      <c r="I6" s="43" t="s">
        <v>118</v>
      </c>
      <c r="J6" t="s">
        <v>95</v>
      </c>
      <c r="K6" t="s">
        <v>115</v>
      </c>
    </row>
    <row r="7" spans="1:12" x14ac:dyDescent="0.15">
      <c r="A7" t="s">
        <v>11</v>
      </c>
      <c r="B7" t="s">
        <v>14</v>
      </c>
      <c r="I7" s="43"/>
      <c r="J7" t="s">
        <v>95</v>
      </c>
      <c r="K7" t="s">
        <v>113</v>
      </c>
    </row>
    <row r="8" spans="1:12" x14ac:dyDescent="0.15">
      <c r="J8" t="s">
        <v>95</v>
      </c>
      <c r="K8" t="s">
        <v>129</v>
      </c>
    </row>
    <row r="9" spans="1:12" x14ac:dyDescent="0.15">
      <c r="I9" s="43"/>
      <c r="J9" t="s">
        <v>95</v>
      </c>
      <c r="K9" t="s">
        <v>130</v>
      </c>
    </row>
    <row r="10" spans="1:12" x14ac:dyDescent="0.15">
      <c r="I10" s="43"/>
      <c r="J10" t="s">
        <v>95</v>
      </c>
      <c r="K10" t="s">
        <v>114</v>
      </c>
    </row>
    <row r="11" spans="1:12" x14ac:dyDescent="0.15">
      <c r="J11" t="s">
        <v>95</v>
      </c>
    </row>
    <row r="12" spans="1:12" x14ac:dyDescent="0.15">
      <c r="A12" t="s">
        <v>95</v>
      </c>
      <c r="B12" t="s">
        <v>95</v>
      </c>
      <c r="C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</row>
  </sheetData>
  <sheetProtection sheet="1" objects="1" scenarios="1"/>
  <dataConsolidate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3 I 7 0 U J 7 / S r 6 n A A A A + Q A A A B I A H A B D b 2 5 m a W c v U G F j a 2 F n Z S 5 4 b W w g o h g A K K A U A A A A A A A A A A A A A A A A A A A A A A A A A A A A h Y + 9 D o I w G E V f h X S n f 0 S j 5 K M M b k Y S E h P j 2 m C F K h R D i + X d H H w k X 0 E S R d 0 c 7 8 k Z z n 3 c 7 p A O T R 1 c V W d 1 a x L E M E W B M k V 7 0 K Z M U O + O 4 Q K l A n J Z n G W p g l E 2 N h 7 s I U G V c 5 e Y E O 8 9 9 h F u u 5 J w S h n Z Z 5 t t U a l G o o + s / 8 u h N t Z J U y g k Y P e K E R z P G Z 6 x J c c s o g z I x C H T 5 u v w M R l T I D 8 Q V n 3 t + k 6 J k w z X O Z B p A n n f E E 9 Q S w M E F A A C A A g A 3 I 7 0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y O 9 F A o i k e 4 D g A A A B E A A A A T A B w A R m 9 y b X V s Y X M v U 2 V j d G l v b j E u b S C i G A A o o B Q A A A A A A A A A A A A A A A A A A A A A A A A A A A A r T k 0 u y c z P U w i G 0 I b W A F B L A Q I t A B Q A A g A I A N y O 9 F C e / 0 q + p w A A A P k A A A A S A A A A A A A A A A A A A A A A A A A A A A B D b 2 5 m a W c v U G F j a 2 F n Z S 5 4 b W x Q S w E C L Q A U A A I A C A D c j v R Q D 8 r p q 6 Q A A A D p A A A A E w A A A A A A A A A A A A A A A A D z A A A A W 0 N v b n R l b n R f V H l w Z X N d L n h t b F B L A Q I t A B Q A A g A I A N y O 9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7 E 4 y 6 C c c g R q r 8 A 8 U 9 Z R E Z A A A A A A I A A A A A A B B m A A A A A Q A A I A A A A J X U 3 l Q 1 z a U Q Q h C O k X 3 4 N 6 A / k O / s C 1 h i i F S E m f n w / Y Y t A A A A A A 6 A A A A A A g A A I A A A A I x b T b 3 x i p Q + H N Z G C L l v e W h a y V b x P 7 N p y I L O R 4 T n E y i X U A A A A D b i 4 E F d A q v 8 L l s k 0 3 t w 1 M m 2 e j c 1 w U G 6 9 B v Y M h r r m g 6 9 + i D J u 9 l i v 9 1 3 B W 6 i W t E z O s 7 Z P v 5 L G 6 M O 0 K S l J c 1 a R H + t Y z T 6 Y o T p 9 b k P 8 T v F f M f S Q A A A A B 9 A g L 7 d n W / j y 8 g R A s Q f W s V N t R A z v d 5 m B d 0 w P X a O S R d 5 T W x e 9 4 O E f c p F r / z v l p j 5 F D r p k R P 2 a J l F V x 3 W 2 k P H 3 H I = < / D a t a M a s h u p > 
</file>

<file path=customXml/itemProps1.xml><?xml version="1.0" encoding="utf-8"?>
<ds:datastoreItem xmlns:ds="http://schemas.openxmlformats.org/officeDocument/2006/customXml" ds:itemID="{4FD68D3D-E3A5-40D9-A485-D04C52F6E0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23</vt:i4>
      </vt:variant>
    </vt:vector>
  </HeadingPairs>
  <TitlesOfParts>
    <vt:vector size="29" baseType="lpstr">
      <vt:lpstr>入力フォーム</vt:lpstr>
      <vt:lpstr>申込書確認（例）</vt:lpstr>
      <vt:lpstr>申込書確認 (1)</vt:lpstr>
      <vt:lpstr>申込書確認 (2)</vt:lpstr>
      <vt:lpstr>申込書確認 (3)</vt:lpstr>
      <vt:lpstr>Sheet2</vt:lpstr>
      <vt:lpstr>'申込書確認 (1)'!Print_Area</vt:lpstr>
      <vt:lpstr>'申込書確認 (2)'!Print_Area</vt:lpstr>
      <vt:lpstr>'申込書確認 (3)'!Print_Area</vt:lpstr>
      <vt:lpstr>'申込書確認（例）'!Print_Area</vt:lpstr>
      <vt:lpstr>入力フォーム!Print_Area</vt:lpstr>
      <vt:lpstr>グローバル教育センター</vt:lpstr>
      <vt:lpstr>その他</vt:lpstr>
      <vt:lpstr>学科</vt:lpstr>
      <vt:lpstr>学生支援機構</vt:lpstr>
      <vt:lpstr>学部</vt:lpstr>
      <vt:lpstr>学部等</vt:lpstr>
      <vt:lpstr>教育学部</vt:lpstr>
      <vt:lpstr>教育推進機構</vt:lpstr>
      <vt:lpstr>経営学部</vt:lpstr>
      <vt:lpstr>研究・社会連携機構</vt:lpstr>
      <vt:lpstr>工学部</vt:lpstr>
      <vt:lpstr>獣医学部</vt:lpstr>
      <vt:lpstr>情報理工学部</vt:lpstr>
      <vt:lpstr>生物地球学部</vt:lpstr>
      <vt:lpstr>生命科学部</vt:lpstr>
      <vt:lpstr>総合情報学部</vt:lpstr>
      <vt:lpstr>附属施設等</vt:lpstr>
      <vt:lpstr>理学部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研究・社会連携部 太田 謙(Ken OHTA)</cp:lastModifiedBy>
  <cp:lastPrinted>2022-07-22T05:51:36Z</cp:lastPrinted>
  <dcterms:created xsi:type="dcterms:W3CDTF">2004-07-30T02:08:48Z</dcterms:created>
  <dcterms:modified xsi:type="dcterms:W3CDTF">2022-07-26T08:05:20Z</dcterms:modified>
</cp:coreProperties>
</file>